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p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mc:AlternateContent xmlns:mc="http://schemas.openxmlformats.org/markup-compatibility/2006">
    <mc:Choice Requires="x15">
      <x15ac:absPath xmlns:x15ac="http://schemas.microsoft.com/office/spreadsheetml/2010/11/ac" url="S:\ECMS\Imer\CET\Website\Heliostat web page\"/>
    </mc:Choice>
  </mc:AlternateContent>
  <xr:revisionPtr revIDLastSave="0" documentId="8_{CC1036FB-89C8-4E4E-827E-DBC3D44071E2}" xr6:coauthVersionLast="36" xr6:coauthVersionMax="36" xr10:uidLastSave="{00000000-0000-0000-0000-000000000000}"/>
  <bookViews>
    <workbookView xWindow="-120" yWindow="-120" windowWidth="29040" windowHeight="15840" xr2:uid="{00000000-000D-0000-FFFF-FFFF00000000}"/>
  </bookViews>
  <sheets>
    <sheet name="Acknowledgements" sheetId="6" r:id="rId1"/>
    <sheet name="Heliostat Coordinate System" sheetId="5" r:id="rId2"/>
    <sheet name="Mean and Peak Coefficients" sheetId="3" r:id="rId3"/>
    <sheet name="Design Loads" sheetId="4" r:id="rId4"/>
    <sheet name="Critical Load Cases" sheetId="1" r:id="rId5"/>
  </sheets>
  <externalReferences>
    <externalReference r:id="rId6"/>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6" i="1" l="1"/>
  <c r="V6" i="1"/>
  <c r="U6" i="1"/>
  <c r="T6" i="1"/>
  <c r="S6" i="1"/>
  <c r="R6" i="1"/>
  <c r="AC6" i="1"/>
  <c r="AB6" i="1"/>
  <c r="AA6" i="1"/>
  <c r="Z6" i="1"/>
  <c r="Y6" i="1"/>
  <c r="X6" i="1"/>
  <c r="M5" i="4" l="1"/>
  <c r="B6" i="4"/>
  <c r="M6" i="4" s="1"/>
  <c r="B51" i="1" l="1"/>
  <c r="B30" i="1"/>
  <c r="B4" i="4" l="1"/>
  <c r="E4" i="4" s="1"/>
  <c r="M2" i="4"/>
  <c r="M4" i="4"/>
  <c r="P4" i="4" s="1"/>
  <c r="N76" i="4" l="1"/>
  <c r="P2" i="4"/>
  <c r="S149" i="4"/>
  <c r="O151" i="4"/>
  <c r="Q152" i="4"/>
  <c r="S153" i="4"/>
  <c r="O155" i="4"/>
  <c r="N152" i="4"/>
  <c r="Q137" i="4"/>
  <c r="S138" i="4"/>
  <c r="O140" i="4"/>
  <c r="Q141" i="4"/>
  <c r="S142" i="4"/>
  <c r="N138" i="4"/>
  <c r="O125" i="4"/>
  <c r="Q126" i="4"/>
  <c r="S127" i="4"/>
  <c r="O129" i="4"/>
  <c r="Q130" i="4"/>
  <c r="S131" i="4"/>
  <c r="N125" i="4"/>
  <c r="O114" i="4"/>
  <c r="Q115" i="4"/>
  <c r="S116" i="4"/>
  <c r="O118" i="4"/>
  <c r="Q119" i="4"/>
  <c r="N118" i="4"/>
  <c r="Q101" i="4"/>
  <c r="T149" i="4"/>
  <c r="P151" i="4"/>
  <c r="R152" i="4"/>
  <c r="T153" i="4"/>
  <c r="P155" i="4"/>
  <c r="N153" i="4"/>
  <c r="R137" i="4"/>
  <c r="T138" i="4"/>
  <c r="P140" i="4"/>
  <c r="R141" i="4"/>
  <c r="T142" i="4"/>
  <c r="N139" i="4"/>
  <c r="P125" i="4"/>
  <c r="R126" i="4"/>
  <c r="T127" i="4"/>
  <c r="P129" i="4"/>
  <c r="R130" i="4"/>
  <c r="T131" i="4"/>
  <c r="P114" i="4"/>
  <c r="R115" i="4"/>
  <c r="T116" i="4"/>
  <c r="P118" i="4"/>
  <c r="R119" i="4"/>
  <c r="N119" i="4"/>
  <c r="P101" i="4"/>
  <c r="O89" i="4"/>
  <c r="N77" i="4"/>
  <c r="T65" i="4"/>
  <c r="R53" i="4"/>
  <c r="Q41" i="4"/>
  <c r="O150" i="4"/>
  <c r="Q151" i="4"/>
  <c r="S152" i="4"/>
  <c r="O154" i="4"/>
  <c r="Q155" i="4"/>
  <c r="N154" i="4"/>
  <c r="S137" i="4"/>
  <c r="O139" i="4"/>
  <c r="Q140" i="4"/>
  <c r="S141" i="4"/>
  <c r="O143" i="4"/>
  <c r="N140" i="4"/>
  <c r="Q125" i="4"/>
  <c r="S126" i="4"/>
  <c r="O128" i="4"/>
  <c r="Q129" i="4"/>
  <c r="S130" i="4"/>
  <c r="N126" i="4"/>
  <c r="O113" i="4"/>
  <c r="Q114" i="4"/>
  <c r="S115" i="4"/>
  <c r="O117" i="4"/>
  <c r="Q118" i="4"/>
  <c r="S119" i="4"/>
  <c r="N113" i="4"/>
  <c r="O101" i="4"/>
  <c r="N89" i="4"/>
  <c r="S65" i="4"/>
  <c r="Q53" i="4"/>
  <c r="P41" i="4"/>
  <c r="P150" i="4"/>
  <c r="R151" i="4"/>
  <c r="T152" i="4"/>
  <c r="P154" i="4"/>
  <c r="R155" i="4"/>
  <c r="N155" i="4"/>
  <c r="T137" i="4"/>
  <c r="P139" i="4"/>
  <c r="R140" i="4"/>
  <c r="T141" i="4"/>
  <c r="P143" i="4"/>
  <c r="N141" i="4"/>
  <c r="R125" i="4"/>
  <c r="T126" i="4"/>
  <c r="P128" i="4"/>
  <c r="R129" i="4"/>
  <c r="T130" i="4"/>
  <c r="N127" i="4"/>
  <c r="P113" i="4"/>
  <c r="R114" i="4"/>
  <c r="T115" i="4"/>
  <c r="P117" i="4"/>
  <c r="R118" i="4"/>
  <c r="T119" i="4"/>
  <c r="N101" i="4"/>
  <c r="T77" i="4"/>
  <c r="R65" i="4"/>
  <c r="P53" i="4"/>
  <c r="O41" i="4"/>
  <c r="T29" i="4"/>
  <c r="O149" i="4"/>
  <c r="Q150" i="4"/>
  <c r="S151" i="4"/>
  <c r="O153" i="4"/>
  <c r="Q154" i="4"/>
  <c r="S155" i="4"/>
  <c r="N149" i="4"/>
  <c r="O138" i="4"/>
  <c r="Q139" i="4"/>
  <c r="S140" i="4"/>
  <c r="O142" i="4"/>
  <c r="Q143" i="4"/>
  <c r="N142" i="4"/>
  <c r="S125" i="4"/>
  <c r="O127" i="4"/>
  <c r="Q128" i="4"/>
  <c r="S129" i="4"/>
  <c r="O131" i="4"/>
  <c r="N128" i="4"/>
  <c r="Q113" i="4"/>
  <c r="S114" i="4"/>
  <c r="O116" i="4"/>
  <c r="Q117" i="4"/>
  <c r="S118" i="4"/>
  <c r="N114" i="4"/>
  <c r="T89" i="4"/>
  <c r="S77" i="4"/>
  <c r="Q65" i="4"/>
  <c r="O53" i="4"/>
  <c r="N41" i="4"/>
  <c r="S29" i="4"/>
  <c r="P149" i="4"/>
  <c r="R150" i="4"/>
  <c r="T151" i="4"/>
  <c r="P153" i="4"/>
  <c r="R154" i="4"/>
  <c r="T155" i="4"/>
  <c r="P138" i="4"/>
  <c r="R139" i="4"/>
  <c r="T140" i="4"/>
  <c r="P142" i="4"/>
  <c r="R143" i="4"/>
  <c r="N143" i="4"/>
  <c r="T125" i="4"/>
  <c r="P127" i="4"/>
  <c r="R128" i="4"/>
  <c r="T129" i="4"/>
  <c r="P131" i="4"/>
  <c r="N129" i="4"/>
  <c r="R113" i="4"/>
  <c r="T114" i="4"/>
  <c r="P116" i="4"/>
  <c r="R117" i="4"/>
  <c r="T118" i="4"/>
  <c r="N115" i="4"/>
  <c r="T101" i="4"/>
  <c r="S89" i="4"/>
  <c r="R77" i="4"/>
  <c r="P65" i="4"/>
  <c r="N53" i="4"/>
  <c r="T41" i="4"/>
  <c r="R29" i="4"/>
  <c r="Q149" i="4"/>
  <c r="S150" i="4"/>
  <c r="O152" i="4"/>
  <c r="Q153" i="4"/>
  <c r="S154" i="4"/>
  <c r="N150" i="4"/>
  <c r="O137" i="4"/>
  <c r="Q138" i="4"/>
  <c r="S139" i="4"/>
  <c r="O141" i="4"/>
  <c r="Q142" i="4"/>
  <c r="S143" i="4"/>
  <c r="N137" i="4"/>
  <c r="O126" i="4"/>
  <c r="Q127" i="4"/>
  <c r="R149" i="4"/>
  <c r="R142" i="4"/>
  <c r="R131" i="4"/>
  <c r="T113" i="4"/>
  <c r="P119" i="4"/>
  <c r="R101" i="4"/>
  <c r="N65" i="4"/>
  <c r="S41" i="4"/>
  <c r="O29" i="4"/>
  <c r="O17" i="4"/>
  <c r="Q89" i="4"/>
  <c r="R17" i="4"/>
  <c r="P18" i="4"/>
  <c r="T150" i="4"/>
  <c r="T143" i="4"/>
  <c r="P126" i="4"/>
  <c r="N130" i="4"/>
  <c r="O115" i="4"/>
  <c r="N116" i="4"/>
  <c r="Q77" i="4"/>
  <c r="S42" i="4"/>
  <c r="N29" i="4"/>
  <c r="N17" i="4"/>
  <c r="T128" i="4"/>
  <c r="P152" i="4"/>
  <c r="R127" i="4"/>
  <c r="N131" i="4"/>
  <c r="P115" i="4"/>
  <c r="N117" i="4"/>
  <c r="P77" i="4"/>
  <c r="R41" i="4"/>
  <c r="T17" i="4"/>
  <c r="S17" i="4"/>
  <c r="T154" i="4"/>
  <c r="R116" i="4"/>
  <c r="R153" i="4"/>
  <c r="S128" i="4"/>
  <c r="Q116" i="4"/>
  <c r="R89" i="4"/>
  <c r="O77" i="4"/>
  <c r="T53" i="4"/>
  <c r="P137" i="4"/>
  <c r="S53" i="4"/>
  <c r="N151" i="4"/>
  <c r="R138" i="4"/>
  <c r="O130" i="4"/>
  <c r="S117" i="4"/>
  <c r="P89" i="4"/>
  <c r="Q17" i="4"/>
  <c r="P141" i="4"/>
  <c r="Q131" i="4"/>
  <c r="S113" i="4"/>
  <c r="O65" i="4"/>
  <c r="T139" i="4"/>
  <c r="P130" i="4"/>
  <c r="T117" i="4"/>
  <c r="Q29" i="4"/>
  <c r="P17" i="4"/>
  <c r="O119" i="4"/>
  <c r="S101" i="4"/>
  <c r="P29" i="4"/>
  <c r="S112" i="4"/>
  <c r="S124" i="4"/>
  <c r="T112" i="4"/>
  <c r="T124" i="4"/>
  <c r="O112" i="4"/>
  <c r="O124" i="4"/>
  <c r="R124" i="4"/>
  <c r="P112" i="4"/>
  <c r="Q112" i="4"/>
  <c r="R112" i="4"/>
  <c r="P124" i="4"/>
  <c r="Q124" i="4"/>
  <c r="N124" i="4"/>
  <c r="S100" i="4"/>
  <c r="R88" i="4"/>
  <c r="T88" i="4"/>
  <c r="P88" i="4"/>
  <c r="R100" i="4"/>
  <c r="Q88" i="4"/>
  <c r="N112" i="4"/>
  <c r="T100" i="4"/>
  <c r="S88" i="4"/>
  <c r="N100" i="4"/>
  <c r="N88" i="4"/>
  <c r="O100" i="4"/>
  <c r="P100" i="4"/>
  <c r="O88" i="4"/>
  <c r="Q100" i="4"/>
  <c r="O103" i="4"/>
  <c r="Q104" i="4"/>
  <c r="S105" i="4"/>
  <c r="O107" i="4"/>
  <c r="N105" i="4"/>
  <c r="T90" i="4"/>
  <c r="P92" i="4"/>
  <c r="R93" i="4"/>
  <c r="T94" i="4"/>
  <c r="N92" i="4"/>
  <c r="Q103" i="4"/>
  <c r="O106" i="4"/>
  <c r="N107" i="4"/>
  <c r="P91" i="4"/>
  <c r="R92" i="4"/>
  <c r="P95" i="4"/>
  <c r="R103" i="4"/>
  <c r="P106" i="4"/>
  <c r="N102" i="4"/>
  <c r="Q91" i="4"/>
  <c r="O94" i="4"/>
  <c r="N95" i="4"/>
  <c r="Q102" i="4"/>
  <c r="O105" i="4"/>
  <c r="Q106" i="4"/>
  <c r="P90" i="4"/>
  <c r="T92" i="4"/>
  <c r="R95" i="4"/>
  <c r="Q90" i="4"/>
  <c r="O93" i="4"/>
  <c r="S95" i="4"/>
  <c r="S102" i="4"/>
  <c r="Q105" i="4"/>
  <c r="N103" i="4"/>
  <c r="T91" i="4"/>
  <c r="R94" i="4"/>
  <c r="P104" i="4"/>
  <c r="R105" i="4"/>
  <c r="O92" i="4"/>
  <c r="S94" i="4"/>
  <c r="P103" i="4"/>
  <c r="R104" i="4"/>
  <c r="T105" i="4"/>
  <c r="P107" i="4"/>
  <c r="N106" i="4"/>
  <c r="O91" i="4"/>
  <c r="Q92" i="4"/>
  <c r="S93" i="4"/>
  <c r="O95" i="4"/>
  <c r="N93" i="4"/>
  <c r="O102" i="4"/>
  <c r="S104" i="4"/>
  <c r="Q107" i="4"/>
  <c r="T93" i="4"/>
  <c r="N94" i="4"/>
  <c r="P102" i="4"/>
  <c r="T104" i="4"/>
  <c r="R107" i="4"/>
  <c r="O90" i="4"/>
  <c r="S92" i="4"/>
  <c r="Q95" i="4"/>
  <c r="S103" i="4"/>
  <c r="S107" i="4"/>
  <c r="R91" i="4"/>
  <c r="P94" i="4"/>
  <c r="N90" i="4"/>
  <c r="R102" i="4"/>
  <c r="T103" i="4"/>
  <c r="P105" i="4"/>
  <c r="R106" i="4"/>
  <c r="T107" i="4"/>
  <c r="S91" i="4"/>
  <c r="Q94" i="4"/>
  <c r="O104" i="4"/>
  <c r="S106" i="4"/>
  <c r="R90" i="4"/>
  <c r="P93" i="4"/>
  <c r="T95" i="4"/>
  <c r="T102" i="4"/>
  <c r="T106" i="4"/>
  <c r="N104" i="4"/>
  <c r="S90" i="4"/>
  <c r="Q93" i="4"/>
  <c r="N91" i="4"/>
  <c r="O28" i="4"/>
  <c r="Q136" i="4"/>
  <c r="O148" i="4"/>
  <c r="T64" i="4"/>
  <c r="R136" i="4"/>
  <c r="P148" i="4"/>
  <c r="N64" i="4"/>
  <c r="S148" i="4"/>
  <c r="O76" i="4"/>
  <c r="T148" i="4"/>
  <c r="Q76" i="4"/>
  <c r="N136" i="4"/>
  <c r="R76" i="4"/>
  <c r="O136" i="4"/>
  <c r="S76" i="4"/>
  <c r="P136" i="4"/>
  <c r="N148" i="4"/>
  <c r="T76" i="4"/>
  <c r="O64" i="4"/>
  <c r="S136" i="4"/>
  <c r="Q148" i="4"/>
  <c r="P64" i="4"/>
  <c r="T136" i="4"/>
  <c r="R148" i="4"/>
  <c r="P76" i="4"/>
  <c r="Q64" i="4"/>
  <c r="R64" i="4"/>
  <c r="S64" i="4"/>
  <c r="T54" i="4"/>
  <c r="O78" i="4"/>
  <c r="Q79" i="4"/>
  <c r="S80" i="4"/>
  <c r="O82" i="4"/>
  <c r="Q83" i="4"/>
  <c r="N83" i="4"/>
  <c r="S70" i="4"/>
  <c r="Q69" i="4"/>
  <c r="O68" i="4"/>
  <c r="S66" i="4"/>
  <c r="N70" i="4"/>
  <c r="P78" i="4"/>
  <c r="R79" i="4"/>
  <c r="T80" i="4"/>
  <c r="P82" i="4"/>
  <c r="R83" i="4"/>
  <c r="N78" i="4"/>
  <c r="T71" i="4"/>
  <c r="R70" i="4"/>
  <c r="P69" i="4"/>
  <c r="T67" i="4"/>
  <c r="R66" i="4"/>
  <c r="N71" i="4"/>
  <c r="S79" i="4"/>
  <c r="Q81" i="4"/>
  <c r="O83" i="4"/>
  <c r="Q71" i="4"/>
  <c r="T79" i="4"/>
  <c r="R81" i="4"/>
  <c r="P83" i="4"/>
  <c r="Q78" i="4"/>
  <c r="O80" i="4"/>
  <c r="S81" i="4"/>
  <c r="S83" i="4"/>
  <c r="O71" i="4"/>
  <c r="O69" i="4"/>
  <c r="Q67" i="4"/>
  <c r="N68" i="4"/>
  <c r="R78" i="4"/>
  <c r="P80" i="4"/>
  <c r="T81" i="4"/>
  <c r="T83" i="4"/>
  <c r="T70" i="4"/>
  <c r="T68" i="4"/>
  <c r="P67" i="4"/>
  <c r="N69" i="4"/>
  <c r="S78" i="4"/>
  <c r="Q80" i="4"/>
  <c r="Q82" i="4"/>
  <c r="N79" i="4"/>
  <c r="Q70" i="4"/>
  <c r="S68" i="4"/>
  <c r="O67" i="4"/>
  <c r="N66" i="4"/>
  <c r="T78" i="4"/>
  <c r="R80" i="4"/>
  <c r="R82" i="4"/>
  <c r="N80" i="4"/>
  <c r="P70" i="4"/>
  <c r="R68" i="4"/>
  <c r="T66" i="4"/>
  <c r="O79" i="4"/>
  <c r="O81" i="4"/>
  <c r="S82" i="4"/>
  <c r="N81" i="4"/>
  <c r="S71" i="4"/>
  <c r="O70" i="4"/>
  <c r="Q68" i="4"/>
  <c r="Q66" i="4"/>
  <c r="N82" i="4"/>
  <c r="S67" i="4"/>
  <c r="R67" i="4"/>
  <c r="R71" i="4"/>
  <c r="P66" i="4"/>
  <c r="P71" i="4"/>
  <c r="O66" i="4"/>
  <c r="T69" i="4"/>
  <c r="N67" i="4"/>
  <c r="P79" i="4"/>
  <c r="S69" i="4"/>
  <c r="P81" i="4"/>
  <c r="R69" i="4"/>
  <c r="T82" i="4"/>
  <c r="P68" i="4"/>
  <c r="N56" i="4"/>
  <c r="R45" i="4"/>
  <c r="O40" i="4"/>
  <c r="P28" i="4"/>
  <c r="S46" i="4"/>
  <c r="R31" i="4"/>
  <c r="N40" i="4"/>
  <c r="N28" i="4"/>
  <c r="O42" i="4"/>
  <c r="S45" i="4"/>
  <c r="Q31" i="4"/>
  <c r="R32" i="4"/>
  <c r="O34" i="4"/>
  <c r="S59" i="4"/>
  <c r="Q57" i="4"/>
  <c r="O55" i="4"/>
  <c r="N47" i="4"/>
  <c r="S44" i="4"/>
  <c r="T32" i="4"/>
  <c r="N54" i="4"/>
  <c r="R43" i="4"/>
  <c r="N34" i="4"/>
  <c r="R30" i="4"/>
  <c r="Q58" i="4"/>
  <c r="N55" i="4"/>
  <c r="P59" i="4"/>
  <c r="O58" i="4"/>
  <c r="N57" i="4"/>
  <c r="T55" i="4"/>
  <c r="S54" i="4"/>
  <c r="S47" i="4"/>
  <c r="R46" i="4"/>
  <c r="Q45" i="4"/>
  <c r="P44" i="4"/>
  <c r="O43" i="4"/>
  <c r="N42" i="4"/>
  <c r="T35" i="4"/>
  <c r="S34" i="4"/>
  <c r="R33" i="4"/>
  <c r="Q32" i="4"/>
  <c r="P31" i="4"/>
  <c r="O30" i="4"/>
  <c r="O59" i="4"/>
  <c r="N58" i="4"/>
  <c r="T56" i="4"/>
  <c r="S55" i="4"/>
  <c r="R54" i="4"/>
  <c r="R47" i="4"/>
  <c r="Q46" i="4"/>
  <c r="P45" i="4"/>
  <c r="O44" i="4"/>
  <c r="N43" i="4"/>
  <c r="S35" i="4"/>
  <c r="R34" i="4"/>
  <c r="Q33" i="4"/>
  <c r="P32" i="4"/>
  <c r="O31" i="4"/>
  <c r="N30" i="4"/>
  <c r="R19" i="4"/>
  <c r="N59" i="4"/>
  <c r="T57" i="4"/>
  <c r="S56" i="4"/>
  <c r="R55" i="4"/>
  <c r="Q54" i="4"/>
  <c r="Q47" i="4"/>
  <c r="P46" i="4"/>
  <c r="O45" i="4"/>
  <c r="N44" i="4"/>
  <c r="T42" i="4"/>
  <c r="R35" i="4"/>
  <c r="Q34" i="4"/>
  <c r="P33" i="4"/>
  <c r="O32" i="4"/>
  <c r="N31" i="4"/>
  <c r="T20" i="4"/>
  <c r="T58" i="4"/>
  <c r="S57" i="4"/>
  <c r="R56" i="4"/>
  <c r="Q55" i="4"/>
  <c r="P54" i="4"/>
  <c r="P47" i="4"/>
  <c r="O46" i="4"/>
  <c r="N45" i="4"/>
  <c r="T43" i="4"/>
  <c r="Q35" i="4"/>
  <c r="P34" i="4"/>
  <c r="O33" i="4"/>
  <c r="N32" i="4"/>
  <c r="T30" i="4"/>
  <c r="P22" i="4"/>
  <c r="T59" i="4"/>
  <c r="S58" i="4"/>
  <c r="R57" i="4"/>
  <c r="Q56" i="4"/>
  <c r="P55" i="4"/>
  <c r="O54" i="4"/>
  <c r="O47" i="4"/>
  <c r="N46" i="4"/>
  <c r="T44" i="4"/>
  <c r="S43" i="4"/>
  <c r="R42" i="4"/>
  <c r="P35" i="4"/>
  <c r="N33" i="4"/>
  <c r="T31" i="4"/>
  <c r="S30" i="4"/>
  <c r="R58" i="4"/>
  <c r="P56" i="4"/>
  <c r="T45" i="4"/>
  <c r="Q42" i="4"/>
  <c r="O35" i="4"/>
  <c r="S31" i="4"/>
  <c r="R59" i="4"/>
  <c r="P57" i="4"/>
  <c r="O56" i="4"/>
  <c r="T33" i="4"/>
  <c r="Q43" i="4"/>
  <c r="P40" i="4"/>
  <c r="N52" i="4"/>
  <c r="R52" i="4"/>
  <c r="Q52" i="4"/>
  <c r="T40" i="4"/>
  <c r="P52" i="4"/>
  <c r="S40" i="4"/>
  <c r="T28" i="4"/>
  <c r="O52" i="4"/>
  <c r="R40" i="4"/>
  <c r="S28" i="4"/>
  <c r="Q40" i="4"/>
  <c r="R28" i="4"/>
  <c r="Q28" i="4"/>
  <c r="T52" i="4"/>
  <c r="P30" i="4"/>
  <c r="T34" i="4"/>
  <c r="Q44" i="4"/>
  <c r="Q30" i="4"/>
  <c r="N35" i="4"/>
  <c r="R44" i="4"/>
  <c r="S52" i="4"/>
  <c r="O57" i="4"/>
  <c r="S32" i="4"/>
  <c r="P42" i="4"/>
  <c r="T46" i="4"/>
  <c r="P58" i="4"/>
  <c r="S33" i="4"/>
  <c r="P43" i="4"/>
  <c r="T47" i="4"/>
  <c r="Q59" i="4"/>
  <c r="N16" i="4"/>
  <c r="P16" i="4"/>
  <c r="Q16" i="4"/>
  <c r="R16" i="4"/>
  <c r="S16" i="4"/>
  <c r="Q18" i="4"/>
  <c r="S19" i="4"/>
  <c r="O21" i="4"/>
  <c r="Q22" i="4"/>
  <c r="S23" i="4"/>
  <c r="N18" i="4"/>
  <c r="R18" i="4"/>
  <c r="T19" i="4"/>
  <c r="P21" i="4"/>
  <c r="R22" i="4"/>
  <c r="T23" i="4"/>
  <c r="S18" i="4"/>
  <c r="O20" i="4"/>
  <c r="Q21" i="4"/>
  <c r="S22" i="4"/>
  <c r="N19" i="4"/>
  <c r="T18" i="4"/>
  <c r="P20" i="4"/>
  <c r="R21" i="4"/>
  <c r="T22" i="4"/>
  <c r="N20" i="4"/>
  <c r="O19" i="4"/>
  <c r="Q20" i="4"/>
  <c r="S21" i="4"/>
  <c r="O23" i="4"/>
  <c r="N21" i="4"/>
  <c r="P19" i="4"/>
  <c r="R20" i="4"/>
  <c r="T21" i="4"/>
  <c r="P23" i="4"/>
  <c r="N22" i="4"/>
  <c r="O18" i="4"/>
  <c r="Q19" i="4"/>
  <c r="S20" i="4"/>
  <c r="O22" i="4"/>
  <c r="Q23" i="4"/>
  <c r="T16" i="4"/>
  <c r="O16" i="4"/>
  <c r="N23" i="4"/>
  <c r="R23" i="4"/>
  <c r="D45" i="1" l="1" a="1"/>
  <c r="D45" i="1" s="1"/>
  <c r="C45" i="1" a="1"/>
  <c r="C45" i="1" s="1"/>
  <c r="I45" i="1" s="1"/>
  <c r="C24" i="1" a="1"/>
  <c r="C24" i="1" s="1"/>
  <c r="R45" i="1" a="1"/>
  <c r="R45" i="1" s="1"/>
  <c r="U45" i="1" s="1"/>
  <c r="R23" i="1"/>
  <c r="AC23" i="1" s="1"/>
  <c r="D23" i="1"/>
  <c r="C23" i="1"/>
  <c r="R24" i="1"/>
  <c r="D24" i="1"/>
  <c r="C44" i="1"/>
  <c r="D21" i="1"/>
  <c r="R42" i="1"/>
  <c r="R21" i="1"/>
  <c r="D42" i="1"/>
  <c r="C21" i="1"/>
  <c r="R22" i="1"/>
  <c r="C22" i="1"/>
  <c r="D22" i="1"/>
  <c r="R44" i="1"/>
  <c r="C20" i="1"/>
  <c r="D20" i="1"/>
  <c r="R20" i="1"/>
  <c r="C42" i="1"/>
  <c r="D44" i="1"/>
  <c r="C41" i="1"/>
  <c r="D41" i="1"/>
  <c r="C43" i="1"/>
  <c r="R41" i="1"/>
  <c r="R43" i="1"/>
  <c r="B2" i="4"/>
  <c r="E2" i="4" s="1"/>
  <c r="G45" i="1" l="1"/>
  <c r="N45" i="1"/>
  <c r="P45" i="1"/>
  <c r="L45" i="1"/>
  <c r="O45" i="1"/>
  <c r="M45" i="1"/>
  <c r="F45" i="1"/>
  <c r="J45" i="1"/>
  <c r="H45" i="1"/>
  <c r="AA45" i="1"/>
  <c r="Z45" i="1"/>
  <c r="AC45" i="1"/>
  <c r="AB45" i="1"/>
  <c r="Y45" i="1"/>
  <c r="W45" i="1"/>
  <c r="S45" i="1"/>
  <c r="V45" i="1"/>
  <c r="T45" i="1"/>
  <c r="AC41" i="1"/>
  <c r="W41" i="1"/>
  <c r="P41" i="1"/>
  <c r="J41" i="1"/>
  <c r="F41" i="1"/>
  <c r="P42" i="1"/>
  <c r="J42" i="1"/>
  <c r="W43" i="1"/>
  <c r="AC43" i="1"/>
  <c r="W42" i="1"/>
  <c r="AC42" i="1"/>
  <c r="W44" i="1"/>
  <c r="AC44" i="1"/>
  <c r="J44" i="1"/>
  <c r="P44" i="1"/>
  <c r="T44" i="1"/>
  <c r="T42" i="1"/>
  <c r="T23" i="1"/>
  <c r="AA23" i="1"/>
  <c r="U23" i="1"/>
  <c r="V23" i="1"/>
  <c r="Y23" i="1"/>
  <c r="AB23" i="1"/>
  <c r="W23" i="1"/>
  <c r="J22" i="1"/>
  <c r="Z23" i="1"/>
  <c r="S23" i="1"/>
  <c r="P21" i="1"/>
  <c r="O20" i="1"/>
  <c r="I20" i="1"/>
  <c r="F23" i="1"/>
  <c r="F24" i="1"/>
  <c r="P24" i="1"/>
  <c r="G24" i="1"/>
  <c r="J24" i="1"/>
  <c r="M24" i="1"/>
  <c r="H24" i="1"/>
  <c r="N24" i="1"/>
  <c r="I24" i="1"/>
  <c r="L24" i="1"/>
  <c r="O24" i="1"/>
  <c r="P23" i="1"/>
  <c r="J23" i="1"/>
  <c r="M23" i="1"/>
  <c r="I23" i="1"/>
  <c r="H23" i="1"/>
  <c r="O23" i="1"/>
  <c r="N23" i="1"/>
  <c r="G23" i="1"/>
  <c r="L23" i="1"/>
  <c r="Y22" i="1"/>
  <c r="W22" i="1"/>
  <c r="AC22" i="1"/>
  <c r="AB20" i="1"/>
  <c r="V20" i="1"/>
  <c r="AC20" i="1"/>
  <c r="W20" i="1"/>
  <c r="W24" i="1"/>
  <c r="Z24" i="1"/>
  <c r="S24" i="1"/>
  <c r="AA24" i="1"/>
  <c r="T24" i="1"/>
  <c r="U24" i="1"/>
  <c r="AB24" i="1"/>
  <c r="V24" i="1"/>
  <c r="AC24" i="1"/>
  <c r="Y24" i="1"/>
  <c r="P22" i="1"/>
  <c r="G22" i="1"/>
  <c r="F22" i="1"/>
  <c r="H22" i="1"/>
  <c r="P20" i="1"/>
  <c r="I21" i="1"/>
  <c r="H21" i="1"/>
  <c r="G21" i="1"/>
  <c r="F21" i="1"/>
  <c r="J21" i="1"/>
  <c r="V21" i="1"/>
  <c r="AC21" i="1"/>
  <c r="W21" i="1"/>
  <c r="J20" i="1"/>
  <c r="G44" i="1"/>
  <c r="Z42" i="1"/>
  <c r="Y42" i="1"/>
  <c r="V42" i="1"/>
  <c r="AA42" i="1"/>
  <c r="S42" i="1"/>
  <c r="U42" i="1"/>
  <c r="M42" i="1"/>
  <c r="G20" i="1"/>
  <c r="Z44" i="1"/>
  <c r="Z21" i="1"/>
  <c r="AB42" i="1"/>
  <c r="U44" i="1"/>
  <c r="AB44" i="1"/>
  <c r="AA21" i="1"/>
  <c r="S21" i="1"/>
  <c r="T21" i="1"/>
  <c r="L42" i="1"/>
  <c r="Z22" i="1"/>
  <c r="AB21" i="1"/>
  <c r="Y21" i="1"/>
  <c r="F20" i="1"/>
  <c r="AB22" i="1"/>
  <c r="V44" i="1"/>
  <c r="V22" i="1"/>
  <c r="S44" i="1"/>
  <c r="U21" i="1"/>
  <c r="L21" i="1"/>
  <c r="O21" i="1"/>
  <c r="AA44" i="1"/>
  <c r="Y44" i="1"/>
  <c r="H20" i="1"/>
  <c r="G42" i="1"/>
  <c r="M20" i="1"/>
  <c r="L20" i="1"/>
  <c r="N20" i="1"/>
  <c r="Z20" i="1"/>
  <c r="I42" i="1"/>
  <c r="L44" i="1"/>
  <c r="U22" i="1"/>
  <c r="M21" i="1"/>
  <c r="T20" i="1"/>
  <c r="I22" i="1"/>
  <c r="S22" i="1"/>
  <c r="M22" i="1"/>
  <c r="AA20" i="1"/>
  <c r="L22" i="1"/>
  <c r="H44" i="1"/>
  <c r="AA22" i="1"/>
  <c r="N21" i="1"/>
  <c r="T22" i="1"/>
  <c r="N22" i="1"/>
  <c r="O22" i="1"/>
  <c r="F44" i="1"/>
  <c r="F42" i="1"/>
  <c r="I44" i="1"/>
  <c r="S20" i="1"/>
  <c r="H42" i="1"/>
  <c r="O44" i="1"/>
  <c r="Y20" i="1"/>
  <c r="N42" i="1"/>
  <c r="O42" i="1"/>
  <c r="U20" i="1"/>
  <c r="V41" i="1"/>
  <c r="AB41" i="1"/>
  <c r="U41" i="1"/>
  <c r="S41" i="1"/>
  <c r="Y41" i="1"/>
  <c r="Z41" i="1"/>
  <c r="AA41" i="1"/>
  <c r="T41" i="1"/>
  <c r="M44" i="1"/>
  <c r="H41" i="1"/>
  <c r="I41" i="1"/>
  <c r="L41" i="1"/>
  <c r="N41" i="1"/>
  <c r="G41" i="1"/>
  <c r="M41" i="1"/>
  <c r="O41" i="1"/>
  <c r="N44" i="1"/>
  <c r="Z43" i="1"/>
  <c r="AA43" i="1"/>
  <c r="U43" i="1"/>
  <c r="T43" i="1"/>
  <c r="S43" i="1"/>
  <c r="AB43" i="1"/>
  <c r="Y43" i="1"/>
  <c r="V43" i="1"/>
  <c r="C124" i="4" l="1"/>
  <c r="G149" i="4"/>
  <c r="I150" i="4"/>
  <c r="E152" i="4"/>
  <c r="G153" i="4"/>
  <c r="I154" i="4"/>
  <c r="C151" i="4"/>
  <c r="E137" i="4"/>
  <c r="G138" i="4"/>
  <c r="I139" i="4"/>
  <c r="E141" i="4"/>
  <c r="G142" i="4"/>
  <c r="I143" i="4"/>
  <c r="E126" i="4"/>
  <c r="G127" i="4"/>
  <c r="I128" i="4"/>
  <c r="E130" i="4"/>
  <c r="G131" i="4"/>
  <c r="C131" i="4"/>
  <c r="I113" i="4"/>
  <c r="E115" i="4"/>
  <c r="G116" i="4"/>
  <c r="I117" i="4"/>
  <c r="E119" i="4"/>
  <c r="C117" i="4"/>
  <c r="F101" i="4"/>
  <c r="H149" i="4"/>
  <c r="D151" i="4"/>
  <c r="F152" i="4"/>
  <c r="H153" i="4"/>
  <c r="D155" i="4"/>
  <c r="C152" i="4"/>
  <c r="F137" i="4"/>
  <c r="H138" i="4"/>
  <c r="D140" i="4"/>
  <c r="F141" i="4"/>
  <c r="H142" i="4"/>
  <c r="C138" i="4"/>
  <c r="D125" i="4"/>
  <c r="F126" i="4"/>
  <c r="H127" i="4"/>
  <c r="D129" i="4"/>
  <c r="F130" i="4"/>
  <c r="H131" i="4"/>
  <c r="C125" i="4"/>
  <c r="D114" i="4"/>
  <c r="F115" i="4"/>
  <c r="H116" i="4"/>
  <c r="D118" i="4"/>
  <c r="F119" i="4"/>
  <c r="C118" i="4"/>
  <c r="E101" i="4"/>
  <c r="D89" i="4"/>
  <c r="H65" i="4"/>
  <c r="F53" i="4"/>
  <c r="E41" i="4"/>
  <c r="I149" i="4"/>
  <c r="E151" i="4"/>
  <c r="G152" i="4"/>
  <c r="I153" i="4"/>
  <c r="E155" i="4"/>
  <c r="C153" i="4"/>
  <c r="G137" i="4"/>
  <c r="I138" i="4"/>
  <c r="E140" i="4"/>
  <c r="G141" i="4"/>
  <c r="I142" i="4"/>
  <c r="C139" i="4"/>
  <c r="E125" i="4"/>
  <c r="G126" i="4"/>
  <c r="I127" i="4"/>
  <c r="E129" i="4"/>
  <c r="G130" i="4"/>
  <c r="I131" i="4"/>
  <c r="E114" i="4"/>
  <c r="G115" i="4"/>
  <c r="I116" i="4"/>
  <c r="E118" i="4"/>
  <c r="G119" i="4"/>
  <c r="C119" i="4"/>
  <c r="D101" i="4"/>
  <c r="C89" i="4"/>
  <c r="I77" i="4"/>
  <c r="G65" i="4"/>
  <c r="E53" i="4"/>
  <c r="D41" i="4"/>
  <c r="D150" i="4"/>
  <c r="F151" i="4"/>
  <c r="H152" i="4"/>
  <c r="D154" i="4"/>
  <c r="F155" i="4"/>
  <c r="C154" i="4"/>
  <c r="H137" i="4"/>
  <c r="D139" i="4"/>
  <c r="F140" i="4"/>
  <c r="H141" i="4"/>
  <c r="D143" i="4"/>
  <c r="C140" i="4"/>
  <c r="F125" i="4"/>
  <c r="H126" i="4"/>
  <c r="D128" i="4"/>
  <c r="F129" i="4"/>
  <c r="H130" i="4"/>
  <c r="C126" i="4"/>
  <c r="D113" i="4"/>
  <c r="F114" i="4"/>
  <c r="H115" i="4"/>
  <c r="D117" i="4"/>
  <c r="F118" i="4"/>
  <c r="H119" i="4"/>
  <c r="C113" i="4"/>
  <c r="C101" i="4"/>
  <c r="I89" i="4"/>
  <c r="H77" i="4"/>
  <c r="F65" i="4"/>
  <c r="D53" i="4"/>
  <c r="E150" i="4"/>
  <c r="G151" i="4"/>
  <c r="I152" i="4"/>
  <c r="E154" i="4"/>
  <c r="G155" i="4"/>
  <c r="C155" i="4"/>
  <c r="I137" i="4"/>
  <c r="E139" i="4"/>
  <c r="G140" i="4"/>
  <c r="I141" i="4"/>
  <c r="E143" i="4"/>
  <c r="C141" i="4"/>
  <c r="G125" i="4"/>
  <c r="I126" i="4"/>
  <c r="E128" i="4"/>
  <c r="G129" i="4"/>
  <c r="I130" i="4"/>
  <c r="C127" i="4"/>
  <c r="E113" i="4"/>
  <c r="G114" i="4"/>
  <c r="I115" i="4"/>
  <c r="E117" i="4"/>
  <c r="G118" i="4"/>
  <c r="I119" i="4"/>
  <c r="I101" i="4"/>
  <c r="H89" i="4"/>
  <c r="G77" i="4"/>
  <c r="E65" i="4"/>
  <c r="C53" i="4"/>
  <c r="D149" i="4"/>
  <c r="F150" i="4"/>
  <c r="H151" i="4"/>
  <c r="D153" i="4"/>
  <c r="F154" i="4"/>
  <c r="H155" i="4"/>
  <c r="C149" i="4"/>
  <c r="D138" i="4"/>
  <c r="F139" i="4"/>
  <c r="H140" i="4"/>
  <c r="D142" i="4"/>
  <c r="F143" i="4"/>
  <c r="C142" i="4"/>
  <c r="H125" i="4"/>
  <c r="D127" i="4"/>
  <c r="F128" i="4"/>
  <c r="H129" i="4"/>
  <c r="D131" i="4"/>
  <c r="C128" i="4"/>
  <c r="F113" i="4"/>
  <c r="H114" i="4"/>
  <c r="D116" i="4"/>
  <c r="F117" i="4"/>
  <c r="H118" i="4"/>
  <c r="C114" i="4"/>
  <c r="H101" i="4"/>
  <c r="G89" i="4"/>
  <c r="F77" i="4"/>
  <c r="D65" i="4"/>
  <c r="I41" i="4"/>
  <c r="E149" i="4"/>
  <c r="G150" i="4"/>
  <c r="I151" i="4"/>
  <c r="E153" i="4"/>
  <c r="G154" i="4"/>
  <c r="I155" i="4"/>
  <c r="E138" i="4"/>
  <c r="G139" i="4"/>
  <c r="I140" i="4"/>
  <c r="E142" i="4"/>
  <c r="G143" i="4"/>
  <c r="C143" i="4"/>
  <c r="D152" i="4"/>
  <c r="C137" i="4"/>
  <c r="H128" i="4"/>
  <c r="F116" i="4"/>
  <c r="E89" i="4"/>
  <c r="E29" i="4"/>
  <c r="E17" i="4"/>
  <c r="F90" i="4"/>
  <c r="F153" i="4"/>
  <c r="I129" i="4"/>
  <c r="G117" i="4"/>
  <c r="H102" i="4"/>
  <c r="I65" i="4"/>
  <c r="E30" i="4"/>
  <c r="D17" i="4"/>
  <c r="I29" i="4"/>
  <c r="H139" i="4"/>
  <c r="D126" i="4"/>
  <c r="F131" i="4"/>
  <c r="D119" i="4"/>
  <c r="E77" i="4"/>
  <c r="H154" i="4"/>
  <c r="D137" i="4"/>
  <c r="D130" i="4"/>
  <c r="H117" i="4"/>
  <c r="G101" i="4"/>
  <c r="C65" i="4"/>
  <c r="C41" i="4"/>
  <c r="D29" i="4"/>
  <c r="C17" i="4"/>
  <c r="G41" i="4"/>
  <c r="I30" i="4"/>
  <c r="G53" i="4"/>
  <c r="F17" i="4"/>
  <c r="C150" i="4"/>
  <c r="F138" i="4"/>
  <c r="I125" i="4"/>
  <c r="E131" i="4"/>
  <c r="G113" i="4"/>
  <c r="I118" i="4"/>
  <c r="H41" i="4"/>
  <c r="C29" i="4"/>
  <c r="H113" i="4"/>
  <c r="I17" i="4"/>
  <c r="F29" i="4"/>
  <c r="D141" i="4"/>
  <c r="E127" i="4"/>
  <c r="C129" i="4"/>
  <c r="I114" i="4"/>
  <c r="C115" i="4"/>
  <c r="D77" i="4"/>
  <c r="I53" i="4"/>
  <c r="F41" i="4"/>
  <c r="H29" i="4"/>
  <c r="H17" i="4"/>
  <c r="E116" i="4"/>
  <c r="F149" i="4"/>
  <c r="F142" i="4"/>
  <c r="F127" i="4"/>
  <c r="C130" i="4"/>
  <c r="D115" i="4"/>
  <c r="C116" i="4"/>
  <c r="F89" i="4"/>
  <c r="C77" i="4"/>
  <c r="H53" i="4"/>
  <c r="G29" i="4"/>
  <c r="G17" i="4"/>
  <c r="H150" i="4"/>
  <c r="H143" i="4"/>
  <c r="G128" i="4"/>
  <c r="H112" i="4"/>
  <c r="H124" i="4"/>
  <c r="I124" i="4"/>
  <c r="I112" i="4"/>
  <c r="D124" i="4"/>
  <c r="F112" i="4"/>
  <c r="E124" i="4"/>
  <c r="F124" i="4"/>
  <c r="G124" i="4"/>
  <c r="D112" i="4"/>
  <c r="E112" i="4"/>
  <c r="G112" i="4"/>
  <c r="C112" i="4"/>
  <c r="G100" i="4"/>
  <c r="E88" i="4"/>
  <c r="F100" i="4"/>
  <c r="F88" i="4"/>
  <c r="E100" i="4"/>
  <c r="G88" i="4"/>
  <c r="D100" i="4"/>
  <c r="H88" i="4"/>
  <c r="C100" i="4"/>
  <c r="I88" i="4"/>
  <c r="C88" i="4"/>
  <c r="I100" i="4"/>
  <c r="H100" i="4"/>
  <c r="D88" i="4"/>
  <c r="E107" i="4"/>
  <c r="D106" i="4"/>
  <c r="C105" i="4"/>
  <c r="I103" i="4"/>
  <c r="G90" i="4"/>
  <c r="I91" i="4"/>
  <c r="E93" i="4"/>
  <c r="G94" i="4"/>
  <c r="I95" i="4"/>
  <c r="D107" i="4"/>
  <c r="C106" i="4"/>
  <c r="I104" i="4"/>
  <c r="H103" i="4"/>
  <c r="G102" i="4"/>
  <c r="H90" i="4"/>
  <c r="D92" i="4"/>
  <c r="F93" i="4"/>
  <c r="H94" i="4"/>
  <c r="C91" i="4"/>
  <c r="C107" i="4"/>
  <c r="I105" i="4"/>
  <c r="H104" i="4"/>
  <c r="G103" i="4"/>
  <c r="F102" i="4"/>
  <c r="I90" i="4"/>
  <c r="E92" i="4"/>
  <c r="G93" i="4"/>
  <c r="I94" i="4"/>
  <c r="C92" i="4"/>
  <c r="I106" i="4"/>
  <c r="H105" i="4"/>
  <c r="G104" i="4"/>
  <c r="F103" i="4"/>
  <c r="E102" i="4"/>
  <c r="D91" i="4"/>
  <c r="F92" i="4"/>
  <c r="H93" i="4"/>
  <c r="D95" i="4"/>
  <c r="C93" i="4"/>
  <c r="I107" i="4"/>
  <c r="H106" i="4"/>
  <c r="G105" i="4"/>
  <c r="F104" i="4"/>
  <c r="E103" i="4"/>
  <c r="D102" i="4"/>
  <c r="E91" i="4"/>
  <c r="G92" i="4"/>
  <c r="I93" i="4"/>
  <c r="E95" i="4"/>
  <c r="C94" i="4"/>
  <c r="H107" i="4"/>
  <c r="G106" i="4"/>
  <c r="F105" i="4"/>
  <c r="E104" i="4"/>
  <c r="D103" i="4"/>
  <c r="C102" i="4"/>
  <c r="D90" i="4"/>
  <c r="F91" i="4"/>
  <c r="H92" i="4"/>
  <c r="D94" i="4"/>
  <c r="F95" i="4"/>
  <c r="C95" i="4"/>
  <c r="G107" i="4"/>
  <c r="F106" i="4"/>
  <c r="E105" i="4"/>
  <c r="D104" i="4"/>
  <c r="C103" i="4"/>
  <c r="E90" i="4"/>
  <c r="G91" i="4"/>
  <c r="I92" i="4"/>
  <c r="E94" i="4"/>
  <c r="G95" i="4"/>
  <c r="C90" i="4"/>
  <c r="F107" i="4"/>
  <c r="E106" i="4"/>
  <c r="D105" i="4"/>
  <c r="C104" i="4"/>
  <c r="I102" i="4"/>
  <c r="H91" i="4"/>
  <c r="D93" i="4"/>
  <c r="F94" i="4"/>
  <c r="H95" i="4"/>
  <c r="I70" i="4"/>
  <c r="G69" i="4"/>
  <c r="E68" i="4"/>
  <c r="I66" i="4"/>
  <c r="C69" i="4"/>
  <c r="I78" i="4"/>
  <c r="E80" i="4"/>
  <c r="G81" i="4"/>
  <c r="I82" i="4"/>
  <c r="C80" i="4"/>
  <c r="H70" i="4"/>
  <c r="F69" i="4"/>
  <c r="D68" i="4"/>
  <c r="H66" i="4"/>
  <c r="C70" i="4"/>
  <c r="D79" i="4"/>
  <c r="F80" i="4"/>
  <c r="H81" i="4"/>
  <c r="I71" i="4"/>
  <c r="E70" i="4"/>
  <c r="G68" i="4"/>
  <c r="G66" i="4"/>
  <c r="G78" i="4"/>
  <c r="G80" i="4"/>
  <c r="E82" i="4"/>
  <c r="H83" i="4"/>
  <c r="H71" i="4"/>
  <c r="D70" i="4"/>
  <c r="F68" i="4"/>
  <c r="F66" i="4"/>
  <c r="H78" i="4"/>
  <c r="H80" i="4"/>
  <c r="F82" i="4"/>
  <c r="I83" i="4"/>
  <c r="G71" i="4"/>
  <c r="I69" i="4"/>
  <c r="I67" i="4"/>
  <c r="E66" i="4"/>
  <c r="E79" i="4"/>
  <c r="I80" i="4"/>
  <c r="G82" i="4"/>
  <c r="C79" i="4"/>
  <c r="F71" i="4"/>
  <c r="H69" i="4"/>
  <c r="H67" i="4"/>
  <c r="D66" i="4"/>
  <c r="F79" i="4"/>
  <c r="D81" i="4"/>
  <c r="H82" i="4"/>
  <c r="C81" i="4"/>
  <c r="E71" i="4"/>
  <c r="E69" i="4"/>
  <c r="G67" i="4"/>
  <c r="C67" i="4"/>
  <c r="G79" i="4"/>
  <c r="E81" i="4"/>
  <c r="D83" i="4"/>
  <c r="C82" i="4"/>
  <c r="D71" i="4"/>
  <c r="D67" i="4"/>
  <c r="I79" i="4"/>
  <c r="C83" i="4"/>
  <c r="G70" i="4"/>
  <c r="C68" i="4"/>
  <c r="D80" i="4"/>
  <c r="C78" i="4"/>
  <c r="F70" i="4"/>
  <c r="C71" i="4"/>
  <c r="F81" i="4"/>
  <c r="D69" i="4"/>
  <c r="C66" i="4"/>
  <c r="I81" i="4"/>
  <c r="I68" i="4"/>
  <c r="D78" i="4"/>
  <c r="D82" i="4"/>
  <c r="H68" i="4"/>
  <c r="E78" i="4"/>
  <c r="E83" i="4"/>
  <c r="F67" i="4"/>
  <c r="F78" i="4"/>
  <c r="F83" i="4"/>
  <c r="E67" i="4"/>
  <c r="H79" i="4"/>
  <c r="G83" i="4"/>
  <c r="C136" i="4"/>
  <c r="D136" i="4"/>
  <c r="E136" i="4"/>
  <c r="C148" i="4"/>
  <c r="H64" i="4"/>
  <c r="G76" i="4"/>
  <c r="F136" i="4"/>
  <c r="D148" i="4"/>
  <c r="I64" i="4"/>
  <c r="G136" i="4"/>
  <c r="E148" i="4"/>
  <c r="H136" i="4"/>
  <c r="F148" i="4"/>
  <c r="I136" i="4"/>
  <c r="G148" i="4"/>
  <c r="D64" i="4"/>
  <c r="E76" i="4"/>
  <c r="H148" i="4"/>
  <c r="E64" i="4"/>
  <c r="F76" i="4"/>
  <c r="I148" i="4"/>
  <c r="F64" i="4"/>
  <c r="H76" i="4"/>
  <c r="G64" i="4"/>
  <c r="I76" i="4"/>
  <c r="C64" i="4"/>
  <c r="C76" i="4"/>
  <c r="D76" i="4"/>
  <c r="I59" i="4"/>
  <c r="G57" i="4"/>
  <c r="E55" i="4"/>
  <c r="E47" i="4"/>
  <c r="I43" i="4"/>
  <c r="I42" i="4"/>
  <c r="C45" i="4"/>
  <c r="H59" i="4"/>
  <c r="E56" i="4"/>
  <c r="F59" i="4"/>
  <c r="E58" i="4"/>
  <c r="D57" i="4"/>
  <c r="C56" i="4"/>
  <c r="I54" i="4"/>
  <c r="I46" i="4"/>
  <c r="H45" i="4"/>
  <c r="G44" i="4"/>
  <c r="F43" i="4"/>
  <c r="E42" i="4"/>
  <c r="E59" i="4"/>
  <c r="D58" i="4"/>
  <c r="C57" i="4"/>
  <c r="I55" i="4"/>
  <c r="H54" i="4"/>
  <c r="I47" i="4"/>
  <c r="H46" i="4"/>
  <c r="G45" i="4"/>
  <c r="F44" i="4"/>
  <c r="E43" i="4"/>
  <c r="D42" i="4"/>
  <c r="D59" i="4"/>
  <c r="C58" i="4"/>
  <c r="I56" i="4"/>
  <c r="H55" i="4"/>
  <c r="G54" i="4"/>
  <c r="H47" i="4"/>
  <c r="G46" i="4"/>
  <c r="F45" i="4"/>
  <c r="E44" i="4"/>
  <c r="D43" i="4"/>
  <c r="C42" i="4"/>
  <c r="C34" i="4"/>
  <c r="C59" i="4"/>
  <c r="I57" i="4"/>
  <c r="H56" i="4"/>
  <c r="G55" i="4"/>
  <c r="F54" i="4"/>
  <c r="G47" i="4"/>
  <c r="F46" i="4"/>
  <c r="E45" i="4"/>
  <c r="D44" i="4"/>
  <c r="C43" i="4"/>
  <c r="I58" i="4"/>
  <c r="H57" i="4"/>
  <c r="G56" i="4"/>
  <c r="F55" i="4"/>
  <c r="E54" i="4"/>
  <c r="F47" i="4"/>
  <c r="E46" i="4"/>
  <c r="D45" i="4"/>
  <c r="C44" i="4"/>
  <c r="H58" i="4"/>
  <c r="F56" i="4"/>
  <c r="D54" i="4"/>
  <c r="D46" i="4"/>
  <c r="H42" i="4"/>
  <c r="G58" i="4"/>
  <c r="F57" i="4"/>
  <c r="C55" i="4"/>
  <c r="E57" i="4"/>
  <c r="D47" i="4"/>
  <c r="G42" i="4"/>
  <c r="I45" i="4"/>
  <c r="D56" i="4"/>
  <c r="C54" i="4"/>
  <c r="I44" i="4"/>
  <c r="G59" i="4"/>
  <c r="H44" i="4"/>
  <c r="F58" i="4"/>
  <c r="H43" i="4"/>
  <c r="G43" i="4"/>
  <c r="C47" i="4"/>
  <c r="F42" i="4"/>
  <c r="D55" i="4"/>
  <c r="C46" i="4"/>
  <c r="F6" i="1"/>
  <c r="H40" i="4"/>
  <c r="C52" i="4"/>
  <c r="G40" i="4"/>
  <c r="H52" i="4"/>
  <c r="C40" i="4"/>
  <c r="D40" i="4"/>
  <c r="G52" i="4"/>
  <c r="F52" i="4"/>
  <c r="E52" i="4"/>
  <c r="I40" i="4"/>
  <c r="D52" i="4"/>
  <c r="E40" i="4"/>
  <c r="I52" i="4"/>
  <c r="F40" i="4"/>
  <c r="F7" i="1"/>
  <c r="F35" i="4"/>
  <c r="E34" i="4"/>
  <c r="D33" i="4"/>
  <c r="C32" i="4"/>
  <c r="E35" i="4"/>
  <c r="D34" i="4"/>
  <c r="C33" i="4"/>
  <c r="I31" i="4"/>
  <c r="H30" i="4"/>
  <c r="D35" i="4"/>
  <c r="I32" i="4"/>
  <c r="H31" i="4"/>
  <c r="G30" i="4"/>
  <c r="C35" i="4"/>
  <c r="I33" i="4"/>
  <c r="H32" i="4"/>
  <c r="G31" i="4"/>
  <c r="F30" i="4"/>
  <c r="I34" i="4"/>
  <c r="H33" i="4"/>
  <c r="G32" i="4"/>
  <c r="F31" i="4"/>
  <c r="I35" i="4"/>
  <c r="H34" i="4"/>
  <c r="G33" i="4"/>
  <c r="F32" i="4"/>
  <c r="E31" i="4"/>
  <c r="D30" i="4"/>
  <c r="H35" i="4"/>
  <c r="G34" i="4"/>
  <c r="F33" i="4"/>
  <c r="E32" i="4"/>
  <c r="D31" i="4"/>
  <c r="C30" i="4"/>
  <c r="E33" i="4"/>
  <c r="D32" i="4"/>
  <c r="C31" i="4"/>
  <c r="G35" i="4"/>
  <c r="F34" i="4"/>
  <c r="H28" i="4"/>
  <c r="G28" i="4"/>
  <c r="F28" i="4"/>
  <c r="E28" i="4"/>
  <c r="D28" i="4"/>
  <c r="C28" i="4"/>
  <c r="I28" i="4"/>
  <c r="I16" i="4"/>
  <c r="E16" i="4"/>
  <c r="F16" i="4"/>
  <c r="G16" i="4"/>
  <c r="H16" i="4"/>
  <c r="C16" i="4"/>
  <c r="D16" i="4"/>
  <c r="E19" i="4"/>
  <c r="G20" i="4"/>
  <c r="I21" i="4"/>
  <c r="E23" i="4"/>
  <c r="C22" i="4"/>
  <c r="F19" i="4"/>
  <c r="H20" i="4"/>
  <c r="D22" i="4"/>
  <c r="F23" i="4"/>
  <c r="C23" i="4"/>
  <c r="G18" i="4"/>
  <c r="I23" i="4"/>
  <c r="H18" i="4"/>
  <c r="H22" i="4"/>
  <c r="E20" i="4"/>
  <c r="C20" i="4"/>
  <c r="H21" i="4"/>
  <c r="D18" i="4"/>
  <c r="E21" i="4"/>
  <c r="F21" i="4"/>
  <c r="C19" i="4"/>
  <c r="I22" i="4"/>
  <c r="D19" i="4"/>
  <c r="C21" i="4"/>
  <c r="E18" i="4"/>
  <c r="G19" i="4"/>
  <c r="I20" i="4"/>
  <c r="E22" i="4"/>
  <c r="G23" i="4"/>
  <c r="C18" i="4"/>
  <c r="H19" i="4"/>
  <c r="F22" i="4"/>
  <c r="H23" i="4"/>
  <c r="I19" i="4"/>
  <c r="G22" i="4"/>
  <c r="D20" i="4"/>
  <c r="I18" i="4"/>
  <c r="F20" i="4"/>
  <c r="F18" i="4"/>
  <c r="D21" i="4"/>
  <c r="G21" i="4"/>
  <c r="D23" i="4"/>
  <c r="B50" i="1"/>
  <c r="B49" i="1"/>
  <c r="B48" i="1"/>
  <c r="B47" i="1"/>
  <c r="B27" i="1"/>
  <c r="B28" i="1"/>
  <c r="B29" i="1"/>
  <c r="B26" i="1"/>
  <c r="D39" i="1" l="1" a="1"/>
  <c r="D39" i="1" s="1"/>
  <c r="C39" i="1" a="1"/>
  <c r="C39" i="1" s="1"/>
  <c r="H39" i="1" s="1"/>
  <c r="H51" i="1" s="1"/>
  <c r="C18" i="1" a="1"/>
  <c r="C18" i="1" s="1"/>
  <c r="P18" i="1" s="1"/>
  <c r="R39" i="1" a="1"/>
  <c r="R39" i="1" s="1"/>
  <c r="V39" i="1" s="1"/>
  <c r="V51" i="1" s="1"/>
  <c r="C17" i="1"/>
  <c r="D17" i="1"/>
  <c r="D18" i="1"/>
  <c r="R17" i="1"/>
  <c r="R18" i="1"/>
  <c r="R15" i="1"/>
  <c r="R38" i="1"/>
  <c r="C38" i="1"/>
  <c r="D38" i="1"/>
  <c r="D15" i="1"/>
  <c r="C15" i="1"/>
  <c r="R36" i="1"/>
  <c r="C36" i="1"/>
  <c r="D36" i="1"/>
  <c r="R35" i="1"/>
  <c r="D35" i="1"/>
  <c r="C35" i="1"/>
  <c r="R14" i="1"/>
  <c r="D14" i="1"/>
  <c r="C14" i="1"/>
  <c r="F39" i="1" l="1"/>
  <c r="F51" i="1" s="1"/>
  <c r="I39" i="1"/>
  <c r="I51" i="1" s="1"/>
  <c r="P14" i="1"/>
  <c r="J39" i="1"/>
  <c r="J51" i="1" s="1"/>
  <c r="N39" i="1"/>
  <c r="N51" i="1" s="1"/>
  <c r="M39" i="1"/>
  <c r="M51" i="1" s="1"/>
  <c r="P39" i="1"/>
  <c r="P51" i="1" s="1"/>
  <c r="L39" i="1"/>
  <c r="L51" i="1" s="1"/>
  <c r="O39" i="1"/>
  <c r="O51" i="1" s="1"/>
  <c r="P17" i="1"/>
  <c r="G39" i="1"/>
  <c r="G51" i="1" s="1"/>
  <c r="T39" i="1"/>
  <c r="T51" i="1" s="1"/>
  <c r="W39" i="1"/>
  <c r="W51" i="1" s="1"/>
  <c r="S39" i="1"/>
  <c r="S51" i="1" s="1"/>
  <c r="AB39" i="1"/>
  <c r="AB51" i="1" s="1"/>
  <c r="AC39" i="1"/>
  <c r="Z39" i="1"/>
  <c r="Z51" i="1" s="1"/>
  <c r="Y39" i="1"/>
  <c r="Y51" i="1" s="1"/>
  <c r="AA39" i="1"/>
  <c r="AA51" i="1" s="1"/>
  <c r="U39" i="1"/>
  <c r="U51" i="1" s="1"/>
  <c r="AC35" i="1"/>
  <c r="AC47" i="1" s="1"/>
  <c r="W35" i="1"/>
  <c r="W38" i="1"/>
  <c r="AC38" i="1"/>
  <c r="AC50" i="1" s="1"/>
  <c r="P15" i="1"/>
  <c r="J36" i="1"/>
  <c r="J48" i="1" s="1"/>
  <c r="P36" i="1"/>
  <c r="P48" i="1" s="1"/>
  <c r="AC36" i="1"/>
  <c r="AC48" i="1" s="1"/>
  <c r="W36" i="1"/>
  <c r="W48" i="1" s="1"/>
  <c r="J35" i="1"/>
  <c r="J47" i="1" s="1"/>
  <c r="P35" i="1"/>
  <c r="P47" i="1" s="1"/>
  <c r="P38" i="1"/>
  <c r="P50" i="1" s="1"/>
  <c r="J38" i="1"/>
  <c r="J50" i="1" s="1"/>
  <c r="AC51" i="1"/>
  <c r="W47" i="1"/>
  <c r="S38" i="1"/>
  <c r="S50" i="1" s="1"/>
  <c r="W50" i="1"/>
  <c r="S36" i="1"/>
  <c r="S48" i="1" s="1"/>
  <c r="S18" i="1"/>
  <c r="S30" i="1" s="1"/>
  <c r="AC18" i="1"/>
  <c r="AC30" i="1" s="1"/>
  <c r="W18" i="1"/>
  <c r="W30" i="1" s="1"/>
  <c r="V18" i="1"/>
  <c r="V30" i="1" s="1"/>
  <c r="T18" i="1"/>
  <c r="T30" i="1" s="1"/>
  <c r="AA18" i="1"/>
  <c r="AA30" i="1" s="1"/>
  <c r="U18" i="1"/>
  <c r="U30" i="1" s="1"/>
  <c r="Y18" i="1"/>
  <c r="Y30" i="1" s="1"/>
  <c r="Z18" i="1"/>
  <c r="Z30" i="1" s="1"/>
  <c r="L18" i="1"/>
  <c r="L30" i="1" s="1"/>
  <c r="N18" i="1"/>
  <c r="N30" i="1" s="1"/>
  <c r="I18" i="1"/>
  <c r="I30" i="1" s="1"/>
  <c r="O18" i="1"/>
  <c r="O30" i="1" s="1"/>
  <c r="F18" i="1"/>
  <c r="F30" i="1" s="1"/>
  <c r="G18" i="1"/>
  <c r="G30" i="1" s="1"/>
  <c r="P30" i="1"/>
  <c r="J18" i="1"/>
  <c r="J30" i="1" s="1"/>
  <c r="M18" i="1"/>
  <c r="M30" i="1" s="1"/>
  <c r="H18" i="1"/>
  <c r="H30" i="1" s="1"/>
  <c r="AC17" i="1"/>
  <c r="AC29" i="1" s="1"/>
  <c r="W17" i="1"/>
  <c r="W29" i="1" s="1"/>
  <c r="Z17" i="1"/>
  <c r="Z29" i="1" s="1"/>
  <c r="Y17" i="1"/>
  <c r="Y29" i="1" s="1"/>
  <c r="V17" i="1"/>
  <c r="V29" i="1" s="1"/>
  <c r="U17" i="1"/>
  <c r="U29" i="1" s="1"/>
  <c r="AA17" i="1"/>
  <c r="AA29" i="1" s="1"/>
  <c r="T17" i="1"/>
  <c r="T29" i="1" s="1"/>
  <c r="AB18" i="1"/>
  <c r="AB30" i="1" s="1"/>
  <c r="S17" i="1"/>
  <c r="S29" i="1" s="1"/>
  <c r="AB17" i="1"/>
  <c r="AB29" i="1" s="1"/>
  <c r="S15" i="1"/>
  <c r="S27" i="1" s="1"/>
  <c r="AC15" i="1"/>
  <c r="AC27" i="1" s="1"/>
  <c r="W15" i="1"/>
  <c r="W27" i="1" s="1"/>
  <c r="I14" i="1"/>
  <c r="I26" i="1" s="1"/>
  <c r="P26" i="1"/>
  <c r="O14" i="1"/>
  <c r="O26" i="1" s="1"/>
  <c r="J14" i="1"/>
  <c r="J26" i="1" s="1"/>
  <c r="J15" i="1"/>
  <c r="J27" i="1" s="1"/>
  <c r="P27" i="1"/>
  <c r="AC14" i="1"/>
  <c r="AC26" i="1" s="1"/>
  <c r="AB14" i="1"/>
  <c r="AB26" i="1" s="1"/>
  <c r="W14" i="1"/>
  <c r="W26" i="1" s="1"/>
  <c r="V14" i="1"/>
  <c r="V26" i="1" s="1"/>
  <c r="J17" i="1"/>
  <c r="J29" i="1" s="1"/>
  <c r="P29" i="1"/>
  <c r="O17" i="1"/>
  <c r="O29" i="1" s="1"/>
  <c r="N17" i="1"/>
  <c r="N29" i="1" s="1"/>
  <c r="M17" i="1"/>
  <c r="M29" i="1" s="1"/>
  <c r="L17" i="1"/>
  <c r="L29" i="1" s="1"/>
  <c r="I17" i="1"/>
  <c r="I29" i="1" s="1"/>
  <c r="F17" i="1"/>
  <c r="F29" i="1" s="1"/>
  <c r="H17" i="1"/>
  <c r="H29" i="1" s="1"/>
  <c r="G17" i="1"/>
  <c r="F36" i="1"/>
  <c r="F48" i="1" s="1"/>
  <c r="H38" i="1"/>
  <c r="H50" i="1" s="1"/>
  <c r="U38" i="1"/>
  <c r="U50" i="1" s="1"/>
  <c r="H36" i="1"/>
  <c r="H48" i="1" s="1"/>
  <c r="H15" i="1"/>
  <c r="H27" i="1" s="1"/>
  <c r="L38" i="1"/>
  <c r="L50" i="1" s="1"/>
  <c r="M38" i="1"/>
  <c r="M50" i="1" s="1"/>
  <c r="O38" i="1"/>
  <c r="O50" i="1" s="1"/>
  <c r="G38" i="1"/>
  <c r="G50" i="1" s="1"/>
  <c r="I38" i="1"/>
  <c r="I50" i="1" s="1"/>
  <c r="F38" i="1"/>
  <c r="F50" i="1" s="1"/>
  <c r="AB38" i="1"/>
  <c r="AB50" i="1" s="1"/>
  <c r="AA38" i="1"/>
  <c r="AA50" i="1" s="1"/>
  <c r="V38" i="1"/>
  <c r="V50" i="1" s="1"/>
  <c r="T38" i="1"/>
  <c r="T50" i="1" s="1"/>
  <c r="Z38" i="1"/>
  <c r="Z50" i="1" s="1"/>
  <c r="Y38" i="1"/>
  <c r="Y50" i="1" s="1"/>
  <c r="O15" i="1"/>
  <c r="O27" i="1" s="1"/>
  <c r="N15" i="1"/>
  <c r="N27" i="1" s="1"/>
  <c r="I15" i="1"/>
  <c r="I27" i="1" s="1"/>
  <c r="L15" i="1"/>
  <c r="L27" i="1" s="1"/>
  <c r="M15" i="1"/>
  <c r="M27" i="1" s="1"/>
  <c r="G15" i="1"/>
  <c r="G27" i="1" s="1"/>
  <c r="N36" i="1"/>
  <c r="N48" i="1" s="1"/>
  <c r="G36" i="1"/>
  <c r="G48" i="1" s="1"/>
  <c r="M36" i="1"/>
  <c r="M48" i="1" s="1"/>
  <c r="L36" i="1"/>
  <c r="L48" i="1" s="1"/>
  <c r="I36" i="1"/>
  <c r="I48" i="1" s="1"/>
  <c r="O36" i="1"/>
  <c r="O48" i="1" s="1"/>
  <c r="V15" i="1"/>
  <c r="V27" i="1" s="1"/>
  <c r="T15" i="1"/>
  <c r="T27" i="1" s="1"/>
  <c r="Y15" i="1"/>
  <c r="Y27" i="1" s="1"/>
  <c r="Z15" i="1"/>
  <c r="Z27" i="1" s="1"/>
  <c r="AA15" i="1"/>
  <c r="AA27" i="1" s="1"/>
  <c r="AB15" i="1"/>
  <c r="AB27" i="1" s="1"/>
  <c r="F15" i="1"/>
  <c r="F27" i="1" s="1"/>
  <c r="AA36" i="1"/>
  <c r="AA48" i="1" s="1"/>
  <c r="Z36" i="1"/>
  <c r="Z48" i="1" s="1"/>
  <c r="Y36" i="1"/>
  <c r="Y48" i="1" s="1"/>
  <c r="T36" i="1"/>
  <c r="T48" i="1" s="1"/>
  <c r="V36" i="1"/>
  <c r="V48" i="1" s="1"/>
  <c r="AB36" i="1"/>
  <c r="AB48" i="1" s="1"/>
  <c r="M35" i="1"/>
  <c r="M47" i="1" s="1"/>
  <c r="M14" i="1"/>
  <c r="M26" i="1" s="1"/>
  <c r="G14" i="1"/>
  <c r="G26" i="1" s="1"/>
  <c r="L14" i="1"/>
  <c r="L26" i="1" s="1"/>
  <c r="N14" i="1"/>
  <c r="N26" i="1" s="1"/>
  <c r="H14" i="1"/>
  <c r="H26" i="1" s="1"/>
  <c r="F14" i="1"/>
  <c r="F26" i="1" s="1"/>
  <c r="O35" i="1"/>
  <c r="O47" i="1" s="1"/>
  <c r="G35" i="1"/>
  <c r="G47" i="1" s="1"/>
  <c r="F35" i="1"/>
  <c r="F47" i="1" s="1"/>
  <c r="I35" i="1"/>
  <c r="I47" i="1" s="1"/>
  <c r="N35" i="1"/>
  <c r="N47" i="1" s="1"/>
  <c r="L35" i="1"/>
  <c r="L47" i="1" s="1"/>
  <c r="H35" i="1"/>
  <c r="H47" i="1" s="1"/>
  <c r="N38" i="1"/>
  <c r="N50" i="1" s="1"/>
  <c r="D37" i="1"/>
  <c r="C37" i="1"/>
  <c r="D43" i="1"/>
  <c r="Z14" i="1"/>
  <c r="Z26" i="1" s="1"/>
  <c r="AA14" i="1"/>
  <c r="AA26" i="1" s="1"/>
  <c r="U14" i="1"/>
  <c r="U26" i="1" s="1"/>
  <c r="S14" i="1"/>
  <c r="S26" i="1" s="1"/>
  <c r="Y14" i="1"/>
  <c r="Y26" i="1" s="1"/>
  <c r="T14" i="1"/>
  <c r="T26" i="1" s="1"/>
  <c r="Y35" i="1"/>
  <c r="Y47" i="1" s="1"/>
  <c r="V35" i="1"/>
  <c r="V47" i="1" s="1"/>
  <c r="T35" i="1"/>
  <c r="T47" i="1" s="1"/>
  <c r="Z35" i="1"/>
  <c r="Z47" i="1" s="1"/>
  <c r="AA35" i="1"/>
  <c r="AA47" i="1" s="1"/>
  <c r="AB35" i="1"/>
  <c r="AB47" i="1" s="1"/>
  <c r="U35" i="1"/>
  <c r="U47" i="1" s="1"/>
  <c r="S35" i="1"/>
  <c r="S47" i="1" s="1"/>
  <c r="D16" i="1"/>
  <c r="C16" i="1"/>
  <c r="R16" i="1"/>
  <c r="U15" i="1"/>
  <c r="U27" i="1" s="1"/>
  <c r="R37" i="1"/>
  <c r="U36" i="1"/>
  <c r="U48" i="1" s="1"/>
  <c r="P16" i="1" l="1"/>
  <c r="J43" i="1"/>
  <c r="P43" i="1"/>
  <c r="F43" i="1"/>
  <c r="P37" i="1"/>
  <c r="J37" i="1"/>
  <c r="W37" i="1"/>
  <c r="W49" i="1" s="1"/>
  <c r="AC37" i="1"/>
  <c r="AC49" i="1" s="1"/>
  <c r="AC16" i="1"/>
  <c r="AC28" i="1" s="1"/>
  <c r="W16" i="1"/>
  <c r="W28" i="1" s="1"/>
  <c r="J16" i="1"/>
  <c r="J28" i="1" s="1"/>
  <c r="P28" i="1"/>
  <c r="G29" i="1"/>
  <c r="AA16" i="1"/>
  <c r="AA28" i="1" s="1"/>
  <c r="Y16" i="1"/>
  <c r="Y28" i="1" s="1"/>
  <c r="Z16" i="1"/>
  <c r="Z28" i="1" s="1"/>
  <c r="U16" i="1"/>
  <c r="U28" i="1" s="1"/>
  <c r="AB16" i="1"/>
  <c r="AB28" i="1" s="1"/>
  <c r="V16" i="1"/>
  <c r="V28" i="1" s="1"/>
  <c r="S16" i="1"/>
  <c r="S28" i="1" s="1"/>
  <c r="T16" i="1"/>
  <c r="T28" i="1" s="1"/>
  <c r="H16" i="1"/>
  <c r="H28" i="1" s="1"/>
  <c r="I16" i="1"/>
  <c r="I28" i="1" s="1"/>
  <c r="O16" i="1"/>
  <c r="O28" i="1" s="1"/>
  <c r="M16" i="1"/>
  <c r="M28" i="1" s="1"/>
  <c r="N16" i="1"/>
  <c r="N28" i="1" s="1"/>
  <c r="L16" i="1"/>
  <c r="L28" i="1" s="1"/>
  <c r="F16" i="1"/>
  <c r="F28" i="1" s="1"/>
  <c r="G16" i="1"/>
  <c r="G28" i="1" s="1"/>
  <c r="I43" i="1"/>
  <c r="L43" i="1"/>
  <c r="H43" i="1"/>
  <c r="N43" i="1"/>
  <c r="G43" i="1"/>
  <c r="M43" i="1"/>
  <c r="O43" i="1"/>
  <c r="S37" i="1"/>
  <c r="S49" i="1" s="1"/>
  <c r="V37" i="1"/>
  <c r="V49" i="1" s="1"/>
  <c r="AB37" i="1"/>
  <c r="AB49" i="1" s="1"/>
  <c r="Z37" i="1"/>
  <c r="Z49" i="1" s="1"/>
  <c r="Y37" i="1"/>
  <c r="Y49" i="1" s="1"/>
  <c r="T37" i="1"/>
  <c r="T49" i="1" s="1"/>
  <c r="AA37" i="1"/>
  <c r="AA49" i="1" s="1"/>
  <c r="U37" i="1"/>
  <c r="U49" i="1" s="1"/>
  <c r="M37" i="1"/>
  <c r="F37" i="1"/>
  <c r="O37" i="1"/>
  <c r="N37" i="1"/>
  <c r="G37" i="1"/>
  <c r="L37" i="1"/>
  <c r="H37" i="1"/>
  <c r="I37" i="1"/>
  <c r="P49" i="1" l="1"/>
  <c r="J49" i="1"/>
  <c r="O49" i="1"/>
  <c r="G49" i="1"/>
  <c r="M49" i="1"/>
  <c r="F49" i="1"/>
  <c r="H49" i="1"/>
  <c r="L49" i="1"/>
  <c r="N49" i="1"/>
  <c r="I49"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<sst xmlns="http://schemas.openxmlformats.org/spreadsheetml/2006/main" count="564" uniqueCount="133">
  <si>
    <t>Iu (%)</t>
  </si>
  <si>
    <t>My (Nm)</t>
  </si>
  <si>
    <t>MHy (Nm)</t>
  </si>
  <si>
    <t>Fx (N)</t>
  </si>
  <si>
    <t>Fz (N)</t>
  </si>
  <si>
    <t>cFx</t>
  </si>
  <si>
    <t>cFz</t>
  </si>
  <si>
    <t>cMHy</t>
  </si>
  <si>
    <t>cMy</t>
  </si>
  <si>
    <t>Peak (Design) Loads</t>
  </si>
  <si>
    <t>Peak Load Coefficients</t>
  </si>
  <si>
    <t>Max</t>
  </si>
  <si>
    <t>OPERATING</t>
  </si>
  <si>
    <t>STOW</t>
  </si>
  <si>
    <t>Mean Loads</t>
  </si>
  <si>
    <t>Mean Load Coefficients</t>
  </si>
  <si>
    <t>Maximum operating mean wind speed (m/s)</t>
  </si>
  <si>
    <t>Stow survival mean wind speed (m/s)</t>
  </si>
  <si>
    <t>Turbulence intensity (%)</t>
  </si>
  <si>
    <t>alpha</t>
  </si>
  <si>
    <t>c</t>
  </si>
  <si>
    <t>Mean hinge moment coefficients</t>
  </si>
  <si>
    <t>β (°)</t>
  </si>
  <si>
    <t>c = 0.8 m</t>
  </si>
  <si>
    <t>α (°)</t>
  </si>
  <si>
    <t>H = 0.5 m</t>
  </si>
  <si>
    <t>U = 8.4 m/s</t>
  </si>
  <si>
    <t>U = 6 m/s</t>
  </si>
  <si>
    <t>I_u = 13%</t>
  </si>
  <si>
    <t>I_u = 26%</t>
  </si>
  <si>
    <t>Peak hinge moment coefficients</t>
  </si>
  <si>
    <t>Mean overturning moment coefficients</t>
  </si>
  <si>
    <t>Peak overturning moment coefficients</t>
  </si>
  <si>
    <t>Heliostat chord</t>
  </si>
  <si>
    <t>Mean velocity stow</t>
  </si>
  <si>
    <t>Peak velocity stow</t>
  </si>
  <si>
    <t>Peak velocity op</t>
  </si>
  <si>
    <t>Mean velocity op</t>
  </si>
  <si>
    <t>m/s</t>
  </si>
  <si>
    <t>m</t>
  </si>
  <si>
    <t>Gust factor SR3</t>
  </si>
  <si>
    <t>Gust factor SR4</t>
  </si>
  <si>
    <t>SR3</t>
  </si>
  <si>
    <t>alpha SR3</t>
  </si>
  <si>
    <t>alpha SR4</t>
  </si>
  <si>
    <t>U at H</t>
  </si>
  <si>
    <t>SR4</t>
  </si>
  <si>
    <t>Peak drag forces</t>
  </si>
  <si>
    <t>Fx</t>
  </si>
  <si>
    <t>Fz</t>
  </si>
  <si>
    <t>MHy</t>
  </si>
  <si>
    <t>My</t>
  </si>
  <si>
    <t>Mean drag coefficients</t>
  </si>
  <si>
    <t>Peak drag coefficients</t>
  </si>
  <si>
    <t>Mean lift coefficients</t>
  </si>
  <si>
    <t>Peak lift coefficients</t>
  </si>
  <si>
    <t>Mean drag forces</t>
  </si>
  <si>
    <t>Mean lift forces</t>
  </si>
  <si>
    <t>Peak lift forces</t>
  </si>
  <si>
    <t>Mean hinge moments</t>
  </si>
  <si>
    <t>Peak hinge moments</t>
  </si>
  <si>
    <t>Mean overturning moments</t>
  </si>
  <si>
    <t>Peak overturning moments</t>
  </si>
  <si>
    <t>*Calculated from sheet "Design Loads"</t>
  </si>
  <si>
    <t>Peterka</t>
  </si>
  <si>
    <t>Iu = 18%</t>
  </si>
  <si>
    <t>Iu = 14%</t>
  </si>
  <si>
    <t>Definitions</t>
  </si>
  <si>
    <t>α</t>
  </si>
  <si>
    <t>Elevation angle (°)</t>
  </si>
  <si>
    <t>β</t>
  </si>
  <si>
    <t>Azimuth angle (°)</t>
  </si>
  <si>
    <t>U</t>
  </si>
  <si>
    <t>Mean wind speed (m/s)</t>
  </si>
  <si>
    <t>Centre of pressure distance (m)</t>
  </si>
  <si>
    <t>Heliostat mirror chord length (m)</t>
  </si>
  <si>
    <t>H</t>
  </si>
  <si>
    <t>Heliostat elevation axis height (m)</t>
  </si>
  <si>
    <t>Load coefficients</t>
  </si>
  <si>
    <r>
      <t>CFx = Fx/(1/2</t>
    </r>
    <r>
      <rPr>
        <sz val="11"/>
        <color theme="1"/>
        <rFont val="Calibri"/>
        <family val="2"/>
      </rPr>
      <t>ρU</t>
    </r>
    <r>
      <rPr>
        <vertAlign val="superscript"/>
        <sz val="11"/>
        <color theme="1"/>
        <rFont val="Calibri"/>
        <family val="2"/>
      </rPr>
      <t>2</t>
    </r>
    <r>
      <rPr>
        <sz val="11"/>
        <color theme="1"/>
        <rFont val="Calibri"/>
        <family val="2"/>
      </rPr>
      <t>A</t>
    </r>
    <r>
      <rPr>
        <sz val="11"/>
        <color theme="1"/>
        <rFont val="Calibri"/>
        <family val="2"/>
        <scheme val="minor"/>
      </rPr>
      <t>)</t>
    </r>
  </si>
  <si>
    <r>
      <t>CFz = Fz/(1/2</t>
    </r>
    <r>
      <rPr>
        <sz val="11"/>
        <color theme="1"/>
        <rFont val="Calibri"/>
        <family val="2"/>
      </rPr>
      <t>ρU</t>
    </r>
    <r>
      <rPr>
        <vertAlign val="superscript"/>
        <sz val="11"/>
        <color theme="1"/>
        <rFont val="Calibri"/>
        <family val="2"/>
      </rPr>
      <t>2</t>
    </r>
    <r>
      <rPr>
        <sz val="11"/>
        <color theme="1"/>
        <rFont val="Calibri"/>
        <family val="2"/>
      </rPr>
      <t>A</t>
    </r>
    <r>
      <rPr>
        <sz val="11"/>
        <color theme="1"/>
        <rFont val="Calibri"/>
        <family val="2"/>
        <scheme val="minor"/>
      </rPr>
      <t>)</t>
    </r>
  </si>
  <si>
    <r>
      <t>CMHy = MHy/(1/2</t>
    </r>
    <r>
      <rPr>
        <sz val="11"/>
        <color theme="1"/>
        <rFont val="Calibri"/>
        <family val="2"/>
      </rPr>
      <t>ρU</t>
    </r>
    <r>
      <rPr>
        <vertAlign val="superscript"/>
        <sz val="11"/>
        <color theme="1"/>
        <rFont val="Calibri"/>
        <family val="2"/>
      </rPr>
      <t>2</t>
    </r>
    <r>
      <rPr>
        <sz val="11"/>
        <color theme="1"/>
        <rFont val="Calibri"/>
        <family val="2"/>
      </rPr>
      <t>Ac</t>
    </r>
    <r>
      <rPr>
        <sz val="11"/>
        <color theme="1"/>
        <rFont val="Calibri"/>
        <family val="2"/>
        <scheme val="minor"/>
      </rPr>
      <t>)</t>
    </r>
  </si>
  <si>
    <r>
      <t>CMy = My/(1/2</t>
    </r>
    <r>
      <rPr>
        <sz val="11"/>
        <color theme="1"/>
        <rFont val="Calibri"/>
        <family val="2"/>
      </rPr>
      <t>ρU</t>
    </r>
    <r>
      <rPr>
        <vertAlign val="superscript"/>
        <sz val="11"/>
        <color theme="1"/>
        <rFont val="Calibri"/>
        <family val="2"/>
      </rPr>
      <t>2</t>
    </r>
    <r>
      <rPr>
        <sz val="11"/>
        <color theme="1"/>
        <rFont val="Calibri"/>
        <family val="2"/>
      </rPr>
      <t>AH</t>
    </r>
    <r>
      <rPr>
        <sz val="11"/>
        <color theme="1"/>
        <rFont val="Calibri"/>
        <family val="2"/>
        <scheme val="minor"/>
      </rPr>
      <t>)</t>
    </r>
  </si>
  <si>
    <t>Input wind characteristics</t>
  </si>
  <si>
    <t>Input heliostat sizing parameters</t>
  </si>
  <si>
    <t>NOTES</t>
  </si>
  <si>
    <t>*Loads calculated from linear interpolation between data points at 13% and 26%</t>
  </si>
  <si>
    <t>Velocity and turbulence characteristics</t>
  </si>
  <si>
    <t>z_0</t>
  </si>
  <si>
    <t>Log law roughness parameter (m)</t>
  </si>
  <si>
    <t>Power law velocity profile exponent</t>
  </si>
  <si>
    <t>I_u = U_rms/U_mean</t>
  </si>
  <si>
    <t>G_u = U_gust/U_mean</t>
  </si>
  <si>
    <t xml:space="preserve">Gust factor </t>
  </si>
  <si>
    <t>Effect of terrain on ABL velocity profiles (Peterka and Derickson 1992)</t>
  </si>
  <si>
    <t>Turbulence intensity profiles (ESDU 85020, 2001)</t>
  </si>
  <si>
    <t>Gust factor profiles (ESDU 85020, 2001)</t>
  </si>
  <si>
    <t>Terrain description</t>
  </si>
  <si>
    <t>z_0 (m)</t>
  </si>
  <si>
    <t>Open country with isolated trees and buildings</t>
  </si>
  <si>
    <t>Grass and very few trees</t>
  </si>
  <si>
    <t>Flat desert</t>
  </si>
  <si>
    <t>G_u = 1.44</t>
  </si>
  <si>
    <t>G_u = 1.70</t>
  </si>
  <si>
    <t>Heliostat hinge height</t>
  </si>
  <si>
    <t>Peak azimuth moments</t>
  </si>
  <si>
    <t>Mean azimuth moments</t>
  </si>
  <si>
    <t>cMHx</t>
  </si>
  <si>
    <t>cMz</t>
  </si>
  <si>
    <t>Peak azimuth moment coefficients</t>
  </si>
  <si>
    <t>Mean azimuth moment coefficients</t>
  </si>
  <si>
    <t>MHx (Nm)</t>
  </si>
  <si>
    <t>Mz (Nm)</t>
  </si>
  <si>
    <r>
      <t>CMHx = MHx/(1/2</t>
    </r>
    <r>
      <rPr>
        <sz val="11"/>
        <color theme="1"/>
        <rFont val="Calibri"/>
        <family val="2"/>
      </rPr>
      <t>ρU</t>
    </r>
    <r>
      <rPr>
        <vertAlign val="superscript"/>
        <sz val="11"/>
        <color theme="1"/>
        <rFont val="Calibri"/>
        <family val="2"/>
      </rPr>
      <t>2</t>
    </r>
    <r>
      <rPr>
        <sz val="11"/>
        <color theme="1"/>
        <rFont val="Calibri"/>
        <family val="2"/>
      </rPr>
      <t>Ac</t>
    </r>
    <r>
      <rPr>
        <sz val="11"/>
        <color theme="1"/>
        <rFont val="Calibri"/>
        <family val="2"/>
        <scheme val="minor"/>
      </rPr>
      <t>)</t>
    </r>
  </si>
  <si>
    <r>
      <t>CMz = Mz/(1/2</t>
    </r>
    <r>
      <rPr>
        <sz val="11"/>
        <color theme="1"/>
        <rFont val="Calibri"/>
        <family val="2"/>
      </rPr>
      <t>ρU</t>
    </r>
    <r>
      <rPr>
        <vertAlign val="superscript"/>
        <sz val="11"/>
        <color theme="1"/>
        <rFont val="Calibri"/>
        <family val="2"/>
      </rPr>
      <t>2</t>
    </r>
    <r>
      <rPr>
        <sz val="11"/>
        <color theme="1"/>
        <rFont val="Calibri"/>
        <family val="2"/>
      </rPr>
      <t>Ac</t>
    </r>
    <r>
      <rPr>
        <sz val="11"/>
        <color theme="1"/>
        <rFont val="Calibri"/>
        <family val="2"/>
        <scheme val="minor"/>
      </rPr>
      <t>)</t>
    </r>
  </si>
  <si>
    <t>Mz</t>
  </si>
  <si>
    <t>Stow design wind speed</t>
  </si>
  <si>
    <t>Operating design wind speed</t>
  </si>
  <si>
    <t>Drag force coefficient</t>
  </si>
  <si>
    <t>Lift force coefficient</t>
  </si>
  <si>
    <t>Hinge moment about x_H axis</t>
  </si>
  <si>
    <t>Hinge moment about y_H azis</t>
  </si>
  <si>
    <t>Overturning moment about y_b axis at heliostat base</t>
  </si>
  <si>
    <t>Azimuth moment about z axis</t>
  </si>
  <si>
    <t>l_px</t>
  </si>
  <si>
    <t>The Australian Solar Thermal Research Initiative (ASTRI) Program is supported by the Australian Government through the Australian Renewable Energy Agency (ARENA)</t>
  </si>
  <si>
    <t>ASTRI advises that the information contained in this publication comprises general statements based on scientific research. The reader is advised and needs to be aware that such information may be incomplete or unable to be used in any specific situation. No reliance or actions must therefore be made on that information without seeking prior expert professional, scientific and technical advice. To the extent permitted by law, ASTRI (including its employees and consultants) excludes all liability to any person for any consequences, including but not limited to all losses, damages, costs, expenses and any other compensation, arising directly or indirectly from using this publication (in part or in whole) and any information or material contained in it.</t>
  </si>
  <si>
    <t>Important disclaimer</t>
  </si>
  <si>
    <t>Note</t>
  </si>
  <si>
    <t>Authors: Matthew Emes, Azadeh Jafari, Maziar Arjomandi, Mike Collins</t>
  </si>
  <si>
    <t>This spreadsheet contains unpublished data from the work of the University of Adelaide School of Mechanical Engineering, through the Australian Solar Thermal Research Initiative (ASTRI). This data should not be distributed to other parties without permission from University of Adelaide.</t>
  </si>
  <si>
    <t>Version: 1D</t>
  </si>
  <si>
    <t>Date: 15/09/2022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</si>
</sst>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0"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theme="1"/>
      <name val="Calibri"/>
      <family val="2"/>
      <scheme val="minor"/>
    </font>
    <font>
      <sz val="11"/>
      <color theme="1"/>
      <name val="Calibri"/>
      <family val="2"/>
    </font>
    <font>
      <sz val="11"/>
      <color theme="1"/>
      <name val="Calibri"/>
      <family val="2"/>
      <scheme val="minor"/>
    </font>
    <font>
      <vertAlign val="superscript"/>
      <sz val="11"/>
      <color theme="1"/>
      <name val="Calibri"/>
      <family val="2"/>
    </font>
    <font>
      <b/>
      <sz val="11"/>
      <color rgb="FF000000"/>
      <name val="Calibri"/>
      <family val="2"/>
      <scheme val="minor"/>
    </font>
    <font>
      <b/>
      <sz val="11"/>
      <color rgb="FF000000"/>
      <name val="Calibri"/>
      <family val="2"/>
    </font>
    <font>
      <sz val="11"/>
      <color rgb="FF000000"/>
      <name val="Calibri"/>
      <family val="2"/>
      <scheme val="minor"/>
    </font>
    <font>
      <sz val="11"/>
      <name val="Calibri"/>
      <family val="2"/>
      <scheme val="minor"/>
    </font>
    <font>
      <sz val="10"/>
      <color rgb="FFFF0000"/>
      <name val="Calibri"/>
      <family val="2"/>
      <scheme val="minor"/>
    </font>
    <font>
      <b/>
      <sz val="11"/>
      <name val="Calibri"/>
      <family val="2"/>
    </font>
    <font>
      <sz val="9"/>
      <name val="Calibri"/>
      <family val="2"/>
      <scheme val="minor"/>
    </font>
    <font>
      <b/>
      <sz val="9"/>
      <name val="Calibri"/>
      <family val="2"/>
    </font>
    <font>
      <b/>
      <sz val="9"/>
      <name val="Calibri"/>
      <family val="2"/>
      <scheme val="minor"/>
    </font>
    <font>
      <i/>
      <sz val="20"/>
      <color rgb="FF3F3F3F"/>
      <name val="Calibri"/>
      <family val="2"/>
      <scheme val="minor"/>
    </font>
    <font>
      <sz val="12"/>
      <color rgb="FFF15A17"/>
      <name val="Calibri"/>
      <family val="2"/>
      <scheme val="minor"/>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theme="4" tint="0.79998168889431442"/>
        <bgColor indexed="65"/>
      </patternFill>
    </fill>
    <fill>
      <patternFill patternType="solid">
        <fgColor theme="0"/>
        <bgColor indexed="64"/>
      </patternFill>
    </fill>
  </fills>
  <borders count="5">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medium">
        <color rgb="FF000000"/>
      </top>
      <bottom style="medium">
        <color rgb="FF000000"/>
      </bottom>
      <diagonal/>
    </border>
    <border>
      <left/>
      <right/>
      <top/>
      <bottom style="medium">
        <color rgb="FF000000"/>
      </bottom>
      <diagonal/>
    </border>
  </borders>
  <cellStyleXfs count="6">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5" borderId="1" applyNumberFormat="0" applyAlignment="0" applyProtection="0"/>
    <xf numFmtId="0" fontId="7" fillId="6" borderId="0" applyNumberFormat="0" applyBorder="0" applyAlignment="0" applyProtection="0"/>
  </cellStyleXfs>
  <cellXfs count="50">
    <xf numFmtId="0" fontId="0" fillId="0" borderId="0" xfId="0"/>
    <xf numFmtId="0" fontId="1" fillId="2" borderId="0" xfId="1"/>
    <xf numFmtId="2" fontId="0" fillId="0" borderId="0" xfId="0" applyNumberFormat="1"/>
    <xf numFmtId="1" fontId="0" fillId="0" borderId="0" xfId="0" applyNumberFormat="1"/>
    <xf numFmtId="0" fontId="3" fillId="4" borderId="0" xfId="3"/>
    <xf numFmtId="0" fontId="0" fillId="0" borderId="0" xfId="0" applyAlignment="1">
      <alignment horizontal="right"/>
    </xf>
    <xf numFmtId="0" fontId="5" fillId="0" borderId="0" xfId="0" applyFont="1"/>
    <xf numFmtId="164" fontId="0" fillId="0" borderId="0" xfId="0" applyNumberFormat="1"/>
    <xf numFmtId="0" fontId="6" fillId="0" borderId="0" xfId="0" applyFont="1" applyAlignment="1">
      <alignment horizontal="right"/>
    </xf>
    <xf numFmtId="0" fontId="2" fillId="3" borderId="0" xfId="2" applyAlignment="1">
      <alignment horizontal="right" vertical="center"/>
    </xf>
    <xf numFmtId="0" fontId="2" fillId="3" borderId="0" xfId="2" applyAlignment="1">
      <alignment horizontal="right" vertical="center" wrapText="1"/>
    </xf>
    <xf numFmtId="0" fontId="1" fillId="2" borderId="0" xfId="1" applyAlignment="1">
      <alignment horizontal="right" vertical="center"/>
    </xf>
    <xf numFmtId="165" fontId="0" fillId="0" borderId="0" xfId="0" applyNumberFormat="1"/>
    <xf numFmtId="0" fontId="4" fillId="5" borderId="1" xfId="4"/>
    <xf numFmtId="0" fontId="3" fillId="4" borderId="0" xfId="3" applyAlignment="1">
      <alignment horizontal="right"/>
    </xf>
    <xf numFmtId="1" fontId="5" fillId="0" borderId="0" xfId="0" applyNumberFormat="1" applyFont="1"/>
    <xf numFmtId="2" fontId="5" fillId="0" borderId="0" xfId="0" applyNumberFormat="1" applyFont="1"/>
    <xf numFmtId="0" fontId="2" fillId="3" borderId="0" xfId="2"/>
    <xf numFmtId="0" fontId="6" fillId="0" borderId="0" xfId="0" applyFont="1"/>
    <xf numFmtId="0" fontId="3" fillId="4" borderId="1" xfId="3" applyBorder="1"/>
    <xf numFmtId="0" fontId="3" fillId="4" borderId="2" xfId="3" applyBorder="1"/>
    <xf numFmtId="0" fontId="7" fillId="6" borderId="0" xfId="5"/>
    <xf numFmtId="0" fontId="9" fillId="0" borderId="3" xfId="0" applyFont="1" applyBorder="1" applyAlignment="1">
      <alignment horizontal="justify" vertical="center"/>
    </xf>
    <xf numFmtId="0" fontId="9" fillId="0" borderId="3" xfId="0" applyFont="1" applyBorder="1" applyAlignment="1">
      <alignment horizontal="center" vertical="center"/>
    </xf>
    <xf numFmtId="0" fontId="10" fillId="0" borderId="3" xfId="0" applyFont="1" applyBorder="1" applyAlignment="1">
      <alignment horizontal="center" vertical="center"/>
    </xf>
    <xf numFmtId="0" fontId="11" fillId="0" borderId="0" xfId="0" applyFont="1" applyAlignment="1">
      <alignment horizontal="justify" vertical="center"/>
    </xf>
    <xf numFmtId="0" fontId="11" fillId="0" borderId="0" xfId="0" applyFont="1" applyAlignment="1">
      <alignment horizontal="right" vertical="center"/>
    </xf>
    <xf numFmtId="0" fontId="11" fillId="0" borderId="4" xfId="0" applyFont="1" applyBorder="1" applyAlignment="1">
      <alignment horizontal="justify" vertical="center"/>
    </xf>
    <xf numFmtId="0" fontId="11" fillId="0" borderId="4" xfId="0" applyFont="1" applyBorder="1" applyAlignment="1">
      <alignment horizontal="right" vertical="center"/>
    </xf>
    <xf numFmtId="0" fontId="1" fillId="2" borderId="0" xfId="1" applyAlignment="1">
      <alignment horizontal="center"/>
    </xf>
    <xf numFmtId="0" fontId="2" fillId="3" borderId="0" xfId="2" applyAlignment="1">
      <alignment horizontal="center"/>
    </xf>
    <xf numFmtId="0" fontId="3" fillId="4" borderId="0" xfId="3" applyAlignment="1">
      <alignment horizontal="center"/>
    </xf>
    <xf numFmtId="165" fontId="12" fillId="0" borderId="0" xfId="3" applyNumberFormat="1" applyFont="1" applyFill="1"/>
    <xf numFmtId="165" fontId="12" fillId="0" borderId="0" xfId="0" applyNumberFormat="1" applyFont="1"/>
    <xf numFmtId="0" fontId="13" fillId="0" borderId="0" xfId="0" applyFont="1" applyAlignment="1">
      <alignment horizontal="right"/>
    </xf>
    <xf numFmtId="0" fontId="0" fillId="7" borderId="0" xfId="0" applyFill="1"/>
    <xf numFmtId="0" fontId="12" fillId="0" borderId="0" xfId="0" applyFont="1"/>
    <xf numFmtId="0" fontId="14" fillId="0" borderId="0" xfId="0" applyFont="1"/>
    <xf numFmtId="0" fontId="15" fillId="0" borderId="0" xfId="0" applyFont="1" applyAlignment="1">
      <alignment vertical="center"/>
    </xf>
    <xf numFmtId="0" fontId="16" fillId="0" borderId="0" xfId="0" applyFont="1" applyAlignment="1">
      <alignment vertical="center"/>
    </xf>
    <xf numFmtId="0" fontId="17" fillId="0" borderId="0" xfId="0" applyFont="1" applyAlignment="1">
      <alignment vertical="center"/>
    </xf>
    <xf numFmtId="0" fontId="18" fillId="7" borderId="0" xfId="0" applyFont="1" applyFill="1" applyAlignment="1">
      <alignment horizontal="center" vertical="center" wrapText="1" readingOrder="1"/>
    </xf>
    <xf numFmtId="0" fontId="11" fillId="7" borderId="0" xfId="0" applyFont="1" applyFill="1" applyAlignment="1">
      <alignment vertical="center" wrapText="1"/>
    </xf>
    <xf numFmtId="0" fontId="19" fillId="7" borderId="0" xfId="0" applyFont="1" applyFill="1" applyAlignment="1">
      <alignment vertical="center"/>
    </xf>
    <xf numFmtId="0" fontId="5" fillId="7" borderId="0" xfId="0" applyFont="1" applyFill="1"/>
    <xf numFmtId="0" fontId="6" fillId="0" borderId="0" xfId="0" applyFont="1" applyAlignment="1">
      <alignment horizontal="center"/>
    </xf>
    <xf numFmtId="0" fontId="0" fillId="0" borderId="0" xfId="0" applyAlignment="1">
      <alignment horizontal="center"/>
    </xf>
    <xf numFmtId="0" fontId="1" fillId="2" borderId="0" xfId="1" applyAlignment="1">
      <alignment horizontal="center"/>
    </xf>
    <xf numFmtId="0" fontId="2" fillId="3" borderId="0" xfId="2" applyAlignment="1">
      <alignment horizontal="center"/>
    </xf>
    <xf numFmtId="0" fontId="3" fillId="4" borderId="0" xfId="3" applyAlignment="1">
      <alignment horizontal="center"/>
    </xf>
  </cellXfs>
  <cellStyles count="6">
    <cellStyle name="20% - Accent1" xfId="5" builtinId="30"/>
    <cellStyle name="Bad" xfId="2" builtinId="27"/>
    <cellStyle name="Good" xfId="1" builtinId="26"/>
    <cellStyle name="Input" xfId="4" builtinId="20"/>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JPG"/><Relationship Id="rId1" Type="http://schemas.openxmlformats.org/officeDocument/2006/relationships/image" Target="../media/image2.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0</xdr:col>
      <xdr:colOff>66675</xdr:colOff>
      <xdr:row>16</xdr:row>
      <xdr:rowOff>57150</xdr:rowOff>
    </xdr:from>
    <xdr:ext cx="5457190" cy="4704080"/>
    <xdr:pic>
      <xdr:nvPicPr>
        <xdr:cNvPr id="2" name="Picture 1" descr="ASTRI partners.png">
          <a:extLst>
            <a:ext uri="{FF2B5EF4-FFF2-40B4-BE49-F238E27FC236}">
              <a16:creationId xmlns:a16="http://schemas.microsoft.com/office/drawing/2014/main" id="{693D5638-C4DC-4D19-9AAB-D8040B651651}"/>
            </a:ext>
          </a:extLst>
        </xdr:cNvPr>
        <xdr:cNvPicPr/>
      </xdr:nvPicPr>
      <xdr:blipFill rotWithShape="1">
        <a:blip xmlns:r="http://schemas.openxmlformats.org/officeDocument/2006/relationships" r:embed="rId1"/>
        <a:srcRect t="6794"/>
        <a:stretch/>
      </xdr:blipFill>
      <xdr:spPr>
        <a:xfrm>
          <a:off x="66675" y="3105150"/>
          <a:ext cx="5457190" cy="4704080"/>
        </a:xfrm>
        <a:prstGeom prst="rect">
          <a:avLst/>
        </a:prstGeom>
      </xdr:spPr>
    </xdr:pic>
    <xdr:clientData/>
  </xdr:oneCellAnchor>
  <xdr:oneCellAnchor>
    <xdr:from>
      <xdr:col>0</xdr:col>
      <xdr:colOff>9525</xdr:colOff>
      <xdr:row>8</xdr:row>
      <xdr:rowOff>66675</xdr:rowOff>
    </xdr:from>
    <xdr:ext cx="5085836" cy="1028700"/>
    <xdr:sp macro="" textlink="">
      <xdr:nvSpPr>
        <xdr:cNvPr id="3" name="TextBox 2">
          <a:extLst>
            <a:ext uri="{FF2B5EF4-FFF2-40B4-BE49-F238E27FC236}">
              <a16:creationId xmlns:a16="http://schemas.microsoft.com/office/drawing/2014/main" id="{57C8966C-ACAD-49E2-B245-33AA8B50A369}"/>
            </a:ext>
          </a:extLst>
        </xdr:cNvPr>
        <xdr:cNvSpPr txBox="1"/>
      </xdr:nvSpPr>
      <xdr:spPr>
        <a:xfrm>
          <a:off x="9525" y="1590675"/>
          <a:ext cx="5085836" cy="1028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AU" sz="1100" b="0" i="0" u="none" strike="noStrike">
              <a:solidFill>
                <a:schemeClr val="tx1"/>
              </a:solidFill>
              <a:effectLst/>
              <a:latin typeface="+mn-lt"/>
              <a:ea typeface="+mn-ea"/>
              <a:cs typeface="+mn-cs"/>
            </a:rPr>
            <a:t>For Further Information</a:t>
          </a:r>
          <a:r>
            <a:rPr lang="en-AU">
              <a:effectLst/>
            </a:rPr>
            <a:t> </a:t>
          </a:r>
        </a:p>
        <a:p>
          <a:r>
            <a:rPr lang="en-AU" sz="1100" b="1" i="0" u="none" strike="noStrike">
              <a:solidFill>
                <a:schemeClr val="tx1"/>
              </a:solidFill>
              <a:effectLst/>
              <a:latin typeface="+mn-lt"/>
              <a:ea typeface="+mn-ea"/>
              <a:cs typeface="+mn-cs"/>
            </a:rPr>
            <a:t>Matthew Emes</a:t>
          </a:r>
          <a:r>
            <a:rPr lang="en-AU">
              <a:effectLst/>
            </a:rPr>
            <a:t> </a:t>
          </a:r>
          <a:r>
            <a:rPr lang="fr-FR" sz="1100" b="1" i="0" u="none" strike="noStrike">
              <a:solidFill>
                <a:schemeClr val="tx1"/>
              </a:solidFill>
              <a:effectLst/>
              <a:latin typeface="+mn-lt"/>
              <a:ea typeface="+mn-ea"/>
              <a:cs typeface="+mn-cs"/>
            </a:rPr>
            <a:t>t</a:t>
          </a:r>
          <a:r>
            <a:rPr lang="fr-FR" sz="1100" b="0" i="0" u="none" strike="noStrike">
              <a:solidFill>
                <a:schemeClr val="tx1"/>
              </a:solidFill>
              <a:effectLst/>
              <a:latin typeface="+mn-lt"/>
              <a:ea typeface="+mn-ea"/>
              <a:cs typeface="+mn-cs"/>
            </a:rPr>
            <a:t> </a:t>
          </a:r>
          <a:r>
            <a:rPr lang="en-AU">
              <a:effectLst/>
            </a:rPr>
            <a:t> </a:t>
          </a:r>
          <a:r>
            <a:rPr lang="en-AU" sz="1100" b="0" i="0" u="none" strike="noStrike">
              <a:solidFill>
                <a:schemeClr val="tx1"/>
              </a:solidFill>
              <a:effectLst/>
              <a:latin typeface="+mn-lt"/>
              <a:ea typeface="+mn-ea"/>
              <a:cs typeface="+mn-cs"/>
            </a:rPr>
            <a:t>+61 4 3277 1245</a:t>
          </a:r>
          <a:r>
            <a:rPr lang="en-AU">
              <a:effectLst/>
            </a:rPr>
            <a:t> </a:t>
          </a:r>
          <a:r>
            <a:rPr lang="fr-FR" sz="1100" b="1" i="0" u="none" strike="noStrike">
              <a:solidFill>
                <a:schemeClr val="tx1"/>
              </a:solidFill>
              <a:effectLst/>
              <a:latin typeface="+mn-lt"/>
              <a:ea typeface="+mn-ea"/>
              <a:cs typeface="+mn-cs"/>
            </a:rPr>
            <a:t>e</a:t>
          </a:r>
          <a:r>
            <a:rPr lang="fr-FR" sz="1100" b="0" i="0" u="none" strike="noStrike">
              <a:solidFill>
                <a:schemeClr val="tx1"/>
              </a:solidFill>
              <a:effectLst/>
              <a:latin typeface="+mn-lt"/>
              <a:ea typeface="+mn-ea"/>
              <a:cs typeface="+mn-cs"/>
            </a:rPr>
            <a:t> </a:t>
          </a:r>
          <a:r>
            <a:rPr lang="en-AU">
              <a:effectLst/>
            </a:rPr>
            <a:t> </a:t>
          </a:r>
          <a:r>
            <a:rPr lang="en-AU" sz="1100" b="0" i="0" u="none" strike="noStrike">
              <a:solidFill>
                <a:schemeClr val="tx1"/>
              </a:solidFill>
              <a:effectLst/>
              <a:latin typeface="+mn-lt"/>
              <a:ea typeface="+mn-ea"/>
              <a:cs typeface="+mn-cs"/>
            </a:rPr>
            <a:t>matthew.emes@adelaide.edu.au</a:t>
          </a:r>
          <a:r>
            <a:rPr lang="en-AU">
              <a:effectLst/>
            </a:rPr>
            <a:t> </a:t>
          </a:r>
        </a:p>
        <a:p>
          <a:r>
            <a:rPr lang="en-AU" sz="1100" b="1" i="0" u="none" strike="noStrike">
              <a:solidFill>
                <a:schemeClr val="tx1"/>
              </a:solidFill>
              <a:effectLst/>
              <a:latin typeface="+mn-lt"/>
              <a:ea typeface="+mn-ea"/>
              <a:cs typeface="+mn-cs"/>
            </a:rPr>
            <a:t>Azadeh Jafari</a:t>
          </a:r>
          <a:r>
            <a:rPr lang="en-AU">
              <a:effectLst/>
            </a:rPr>
            <a:t> </a:t>
          </a:r>
          <a:r>
            <a:rPr lang="en-AU" sz="1100" b="1" i="0" u="none" strike="noStrike">
              <a:solidFill>
                <a:schemeClr val="tx1"/>
              </a:solidFill>
              <a:effectLst/>
              <a:latin typeface="+mn-lt"/>
              <a:ea typeface="+mn-ea"/>
              <a:cs typeface="+mn-cs"/>
            </a:rPr>
            <a:t>t</a:t>
          </a:r>
          <a:r>
            <a:rPr lang="en-AU" sz="1100" b="0" i="0" u="none" strike="noStrike">
              <a:solidFill>
                <a:schemeClr val="tx1"/>
              </a:solidFill>
              <a:effectLst/>
              <a:latin typeface="+mn-lt"/>
              <a:ea typeface="+mn-ea"/>
              <a:cs typeface="+mn-cs"/>
            </a:rPr>
            <a:t> </a:t>
          </a:r>
          <a:r>
            <a:rPr lang="en-AU">
              <a:effectLst/>
            </a:rPr>
            <a:t> </a:t>
          </a:r>
          <a:r>
            <a:rPr lang="en-AU" sz="1100" b="0" i="0" u="none" strike="noStrike">
              <a:solidFill>
                <a:schemeClr val="tx1"/>
              </a:solidFill>
              <a:effectLst/>
              <a:latin typeface="+mn-lt"/>
              <a:ea typeface="+mn-ea"/>
              <a:cs typeface="+mn-cs"/>
            </a:rPr>
            <a:t>+61 4 2414 9290</a:t>
          </a:r>
          <a:r>
            <a:rPr lang="en-AU">
              <a:effectLst/>
            </a:rPr>
            <a:t> </a:t>
          </a:r>
          <a:r>
            <a:rPr lang="en-AU" sz="1100" b="1" i="0" u="none" strike="noStrike">
              <a:solidFill>
                <a:schemeClr val="tx1"/>
              </a:solidFill>
              <a:effectLst/>
              <a:latin typeface="+mn-lt"/>
              <a:ea typeface="+mn-ea"/>
              <a:cs typeface="+mn-cs"/>
            </a:rPr>
            <a:t>e</a:t>
          </a:r>
          <a:r>
            <a:rPr lang="en-AU" sz="1100" b="0" i="0" u="none" strike="noStrike">
              <a:solidFill>
                <a:schemeClr val="tx1"/>
              </a:solidFill>
              <a:effectLst/>
              <a:latin typeface="+mn-lt"/>
              <a:ea typeface="+mn-ea"/>
              <a:cs typeface="+mn-cs"/>
            </a:rPr>
            <a:t> </a:t>
          </a:r>
          <a:r>
            <a:rPr lang="en-AU">
              <a:effectLst/>
            </a:rPr>
            <a:t> </a:t>
          </a:r>
          <a:r>
            <a:rPr lang="en-AU" sz="1100" b="0" i="0" u="none" strike="noStrike">
              <a:solidFill>
                <a:schemeClr val="tx1"/>
              </a:solidFill>
              <a:effectLst/>
              <a:latin typeface="+mn-lt"/>
              <a:ea typeface="+mn-ea"/>
              <a:cs typeface="+mn-cs"/>
            </a:rPr>
            <a:t>azadeh.jafari@adelaide.edu.au</a:t>
          </a:r>
          <a:r>
            <a:rPr lang="en-AU">
              <a:effectLst/>
            </a:rPr>
            <a:t> </a:t>
          </a:r>
        </a:p>
        <a:p>
          <a:r>
            <a:rPr lang="en-AU" sz="1100" b="1" i="0" u="none" strike="noStrike">
              <a:solidFill>
                <a:schemeClr val="tx1"/>
              </a:solidFill>
              <a:effectLst/>
              <a:latin typeface="+mn-lt"/>
              <a:ea typeface="+mn-ea"/>
              <a:cs typeface="+mn-cs"/>
            </a:rPr>
            <a:t>Maziar Arjomandi</a:t>
          </a:r>
          <a:r>
            <a:rPr lang="en-AU">
              <a:effectLst/>
            </a:rPr>
            <a:t> </a:t>
          </a:r>
          <a:r>
            <a:rPr lang="en-AU" sz="1100" b="1" i="0" u="none" strike="noStrike">
              <a:solidFill>
                <a:schemeClr val="tx1"/>
              </a:solidFill>
              <a:effectLst/>
              <a:latin typeface="+mn-lt"/>
              <a:ea typeface="+mn-ea"/>
              <a:cs typeface="+mn-cs"/>
            </a:rPr>
            <a:t>t</a:t>
          </a:r>
          <a:r>
            <a:rPr lang="en-AU" sz="1100" b="0" i="0" u="none" strike="noStrike">
              <a:solidFill>
                <a:schemeClr val="tx1"/>
              </a:solidFill>
              <a:effectLst/>
              <a:latin typeface="+mn-lt"/>
              <a:ea typeface="+mn-ea"/>
              <a:cs typeface="+mn-cs"/>
            </a:rPr>
            <a:t> </a:t>
          </a:r>
          <a:r>
            <a:rPr lang="en-AU">
              <a:effectLst/>
            </a:rPr>
            <a:t> </a:t>
          </a:r>
          <a:r>
            <a:rPr lang="en-AU" sz="1100" b="0" i="0" u="none" strike="noStrike">
              <a:solidFill>
                <a:schemeClr val="tx1"/>
              </a:solidFill>
              <a:effectLst/>
              <a:latin typeface="+mn-lt"/>
              <a:ea typeface="+mn-ea"/>
              <a:cs typeface="+mn-cs"/>
            </a:rPr>
            <a:t>+61 4 0066 9063</a:t>
          </a:r>
          <a:r>
            <a:rPr lang="en-AU">
              <a:effectLst/>
            </a:rPr>
            <a:t> </a:t>
          </a:r>
          <a:r>
            <a:rPr lang="en-AU" sz="1100" b="1" i="0" u="none" strike="noStrike">
              <a:solidFill>
                <a:schemeClr val="tx1"/>
              </a:solidFill>
              <a:effectLst/>
              <a:latin typeface="+mn-lt"/>
              <a:ea typeface="+mn-ea"/>
              <a:cs typeface="+mn-cs"/>
            </a:rPr>
            <a:t>e</a:t>
          </a:r>
          <a:r>
            <a:rPr lang="en-AU" sz="1100" b="0" i="0" u="none" strike="noStrike">
              <a:solidFill>
                <a:schemeClr val="tx1"/>
              </a:solidFill>
              <a:effectLst/>
              <a:latin typeface="+mn-lt"/>
              <a:ea typeface="+mn-ea"/>
              <a:cs typeface="+mn-cs"/>
            </a:rPr>
            <a:t> </a:t>
          </a:r>
          <a:r>
            <a:rPr lang="en-AU">
              <a:effectLst/>
            </a:rPr>
            <a:t> </a:t>
          </a:r>
          <a:r>
            <a:rPr lang="en-AU" sz="1100" b="0" i="0" u="none" strike="noStrike">
              <a:solidFill>
                <a:schemeClr val="tx1"/>
              </a:solidFill>
              <a:effectLst/>
              <a:latin typeface="+mn-lt"/>
              <a:ea typeface="+mn-ea"/>
              <a:cs typeface="+mn-cs"/>
            </a:rPr>
            <a:t>maziar.arjomandi@adelaide.edu.au</a:t>
          </a:r>
        </a:p>
        <a:p>
          <a:pPr marL="0" marR="0" lvl="0" indent="0" defTabSz="914400" eaLnBrk="1" fontAlgn="auto" latinLnBrk="0" hangingPunct="1">
            <a:lnSpc>
              <a:spcPct val="100000"/>
            </a:lnSpc>
            <a:spcBef>
              <a:spcPts val="0"/>
            </a:spcBef>
            <a:spcAft>
              <a:spcPts val="0"/>
            </a:spcAft>
            <a:buClrTx/>
            <a:buSzTx/>
            <a:buFontTx/>
            <a:buNone/>
            <a:tabLst/>
            <a:defRPr/>
          </a:pPr>
          <a:r>
            <a:rPr lang="en-AU" sz="1100" b="1">
              <a:solidFill>
                <a:schemeClr val="tx1"/>
              </a:solidFill>
              <a:effectLst/>
              <a:latin typeface="+mn-lt"/>
              <a:ea typeface="+mn-ea"/>
              <a:cs typeface="+mn-cs"/>
            </a:rPr>
            <a:t>Mike</a:t>
          </a:r>
          <a:r>
            <a:rPr lang="en-AU" sz="1100" b="1" baseline="0">
              <a:solidFill>
                <a:schemeClr val="tx1"/>
              </a:solidFill>
              <a:effectLst/>
              <a:latin typeface="+mn-lt"/>
              <a:ea typeface="+mn-ea"/>
              <a:cs typeface="+mn-cs"/>
            </a:rPr>
            <a:t> Collins t </a:t>
          </a:r>
          <a:r>
            <a:rPr lang="en-AU" sz="1100" b="0" baseline="0">
              <a:solidFill>
                <a:schemeClr val="tx1"/>
              </a:solidFill>
              <a:effectLst/>
              <a:latin typeface="+mn-lt"/>
              <a:ea typeface="+mn-ea"/>
              <a:cs typeface="+mn-cs"/>
            </a:rPr>
            <a:t>+61 4 3118 4676 </a:t>
          </a:r>
          <a:r>
            <a:rPr lang="en-AU" sz="1100" b="1" baseline="0">
              <a:solidFill>
                <a:schemeClr val="tx1"/>
              </a:solidFill>
              <a:effectLst/>
              <a:latin typeface="+mn-lt"/>
              <a:ea typeface="+mn-ea"/>
              <a:cs typeface="+mn-cs"/>
            </a:rPr>
            <a:t>e </a:t>
          </a:r>
          <a:r>
            <a:rPr lang="en-AU" sz="1100" b="0" baseline="0">
              <a:solidFill>
                <a:schemeClr val="tx1"/>
              </a:solidFill>
              <a:effectLst/>
              <a:latin typeface="+mn-lt"/>
              <a:ea typeface="+mn-ea"/>
              <a:cs typeface="+mn-cs"/>
            </a:rPr>
            <a:t>mike.collins@csiro.au</a:t>
          </a:r>
          <a:endParaRPr lang="en-AU" sz="1100" b="0" i="0" u="none" strike="noStrike">
            <a:solidFill>
              <a:schemeClr val="tx1"/>
            </a:solidFill>
            <a:effectLst/>
            <a:latin typeface="+mn-lt"/>
            <a:ea typeface="+mn-ea"/>
            <a:cs typeface="+mn-cs"/>
          </a:endParaRPr>
        </a:p>
        <a:p>
          <a:endParaRPr lang="en-AU"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70688</xdr:colOff>
      <xdr:row>0</xdr:row>
      <xdr:rowOff>172071</xdr:rowOff>
    </xdr:from>
    <xdr:to>
      <xdr:col>5</xdr:col>
      <xdr:colOff>167434</xdr:colOff>
      <xdr:row>23</xdr:row>
      <xdr:rowOff>5131</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0688" y="172071"/>
          <a:ext cx="4106771" cy="4214560"/>
        </a:xfrm>
        <a:prstGeom prst="rect">
          <a:avLst/>
        </a:prstGeom>
        <a:ln>
          <a:solidFill>
            <a:sysClr val="windowText" lastClr="000000"/>
          </a:solidFill>
        </a:ln>
      </xdr:spPr>
    </xdr:pic>
    <xdr:clientData/>
  </xdr:twoCellAnchor>
  <xdr:twoCellAnchor editAs="oneCell">
    <xdr:from>
      <xdr:col>5</xdr:col>
      <xdr:colOff>182320</xdr:colOff>
      <xdr:row>0</xdr:row>
      <xdr:rowOff>171450</xdr:rowOff>
    </xdr:from>
    <xdr:to>
      <xdr:col>17</xdr:col>
      <xdr:colOff>28304</xdr:colOff>
      <xdr:row>16</xdr:row>
      <xdr:rowOff>104775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b="10316"/>
        <a:stretch/>
      </xdr:blipFill>
      <xdr:spPr>
        <a:xfrm>
          <a:off x="4192345" y="171450"/>
          <a:ext cx="7161184" cy="2981325"/>
        </a:xfrm>
        <a:prstGeom prst="rect">
          <a:avLst/>
        </a:prstGeom>
        <a:ln>
          <a:solidFill>
            <a:sysClr val="windowText" lastClr="000000"/>
          </a:solidFill>
        </a:ln>
      </xdr:spPr>
    </xdr:pic>
    <xdr:clientData/>
  </xdr:twoCellAnchor>
  <xdr:twoCellAnchor>
    <xdr:from>
      <xdr:col>5</xdr:col>
      <xdr:colOff>524247</xdr:colOff>
      <xdr:row>47</xdr:row>
      <xdr:rowOff>74309</xdr:rowOff>
    </xdr:from>
    <xdr:to>
      <xdr:col>17</xdr:col>
      <xdr:colOff>373690</xdr:colOff>
      <xdr:row>60</xdr:row>
      <xdr:rowOff>98374</xdr:rowOff>
    </xdr:to>
    <xdr:grpSp>
      <xdr:nvGrpSpPr>
        <xdr:cNvPr id="6" name="Group 5">
          <a:extLst>
            <a:ext uri="{FF2B5EF4-FFF2-40B4-BE49-F238E27FC236}">
              <a16:creationId xmlns:a16="http://schemas.microsoft.com/office/drawing/2014/main" id="{00000000-0008-0000-0000-000006000000}"/>
            </a:ext>
          </a:extLst>
        </xdr:cNvPr>
        <xdr:cNvGrpSpPr/>
      </xdr:nvGrpSpPr>
      <xdr:grpSpPr>
        <a:xfrm>
          <a:off x="4534272" y="9199259"/>
          <a:ext cx="7164643" cy="2910140"/>
          <a:chOff x="4619997" y="9199259"/>
          <a:chExt cx="7164643" cy="2910140"/>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6350" r="41716"/>
          <a:stretch/>
        </xdr:blipFill>
        <xdr:spPr>
          <a:xfrm>
            <a:off x="8286749" y="9201150"/>
            <a:ext cx="3497891" cy="2905125"/>
          </a:xfrm>
          <a:prstGeom prst="rect">
            <a:avLst/>
          </a:prstGeom>
        </xdr:spPr>
      </xdr:pic>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6577" r="43757"/>
          <a:stretch/>
        </xdr:blipFill>
        <xdr:spPr>
          <a:xfrm>
            <a:off x="4619997" y="9199259"/>
            <a:ext cx="3333378" cy="2910140"/>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0Design%20Load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Design Load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60"/>
  <sheetViews>
    <sheetView tabSelected="1" workbookViewId="0"/>
  </sheetViews>
  <sheetFormatPr defaultRowHeight="14.5" x14ac:dyDescent="0.35"/>
  <cols>
    <col min="1" max="1" width="89.1796875" style="35" customWidth="1"/>
  </cols>
  <sheetData>
    <row r="1" spans="1:1" x14ac:dyDescent="0.35">
      <c r="A1" s="44" t="s">
        <v>132</v>
      </c>
    </row>
    <row r="2" spans="1:1" x14ac:dyDescent="0.35">
      <c r="A2" s="44" t="s">
        <v>129</v>
      </c>
    </row>
    <row r="3" spans="1:1" x14ac:dyDescent="0.35">
      <c r="A3" s="44" t="s">
        <v>131</v>
      </c>
    </row>
    <row r="5" spans="1:1" ht="15.5" x14ac:dyDescent="0.35">
      <c r="A5" s="43" t="s">
        <v>128</v>
      </c>
    </row>
    <row r="6" spans="1:1" ht="43.5" x14ac:dyDescent="0.35">
      <c r="A6" s="42" t="s">
        <v>130</v>
      </c>
    </row>
    <row r="7" spans="1:1" ht="15.5" x14ac:dyDescent="0.35">
      <c r="A7" s="43" t="s">
        <v>127</v>
      </c>
    </row>
    <row r="8" spans="1:1" ht="116" x14ac:dyDescent="0.35">
      <c r="A8" s="42" t="s">
        <v>126</v>
      </c>
    </row>
    <row r="16" spans="1:1" ht="104" x14ac:dyDescent="0.35">
      <c r="A16" s="41" t="s">
        <v>125</v>
      </c>
    </row>
    <row r="45" spans="2:3" x14ac:dyDescent="0.35">
      <c r="B45" s="38"/>
      <c r="C45" s="36"/>
    </row>
    <row r="46" spans="2:3" x14ac:dyDescent="0.35">
      <c r="B46" s="40"/>
      <c r="C46" s="36"/>
    </row>
    <row r="47" spans="2:3" x14ac:dyDescent="0.35">
      <c r="B47" s="39"/>
      <c r="C47" s="38"/>
    </row>
    <row r="48" spans="2:3" x14ac:dyDescent="0.35">
      <c r="B48" s="39"/>
      <c r="C48" s="38"/>
    </row>
    <row r="49" spans="2:3" x14ac:dyDescent="0.35">
      <c r="B49" s="38"/>
      <c r="C49" s="36"/>
    </row>
    <row r="50" spans="2:3" x14ac:dyDescent="0.35">
      <c r="B50" s="40"/>
      <c r="C50" s="36"/>
    </row>
    <row r="51" spans="2:3" x14ac:dyDescent="0.35">
      <c r="B51" s="39"/>
      <c r="C51" s="38"/>
    </row>
    <row r="52" spans="2:3" x14ac:dyDescent="0.35">
      <c r="B52" s="39"/>
      <c r="C52" s="38"/>
    </row>
    <row r="53" spans="2:3" x14ac:dyDescent="0.35">
      <c r="B53" s="38"/>
      <c r="C53" s="36"/>
    </row>
    <row r="54" spans="2:3" x14ac:dyDescent="0.35">
      <c r="B54" s="40"/>
      <c r="C54" s="36"/>
    </row>
    <row r="55" spans="2:3" x14ac:dyDescent="0.35">
      <c r="B55" s="39"/>
      <c r="C55" s="38"/>
    </row>
    <row r="56" spans="2:3" x14ac:dyDescent="0.35">
      <c r="B56" s="39"/>
      <c r="C56" s="38"/>
    </row>
    <row r="57" spans="2:3" x14ac:dyDescent="0.35">
      <c r="B57" s="38"/>
      <c r="C57" s="36"/>
    </row>
    <row r="58" spans="2:3" x14ac:dyDescent="0.35">
      <c r="B58" s="40"/>
      <c r="C58" s="36"/>
    </row>
    <row r="59" spans="2:3" x14ac:dyDescent="0.35">
      <c r="B59" s="39"/>
      <c r="C59" s="38"/>
    </row>
    <row r="60" spans="2:3" x14ac:dyDescent="0.35">
      <c r="B60" s="37"/>
      <c r="C60" s="36"/>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5:O52"/>
  <sheetViews>
    <sheetView workbookViewId="0">
      <selection activeCell="F25" sqref="F25"/>
    </sheetView>
  </sheetViews>
  <sheetFormatPr defaultRowHeight="14.5" x14ac:dyDescent="0.35"/>
  <cols>
    <col min="1" max="1" width="23.54296875" customWidth="1"/>
  </cols>
  <sheetData>
    <row r="25" spans="1:2" x14ac:dyDescent="0.35">
      <c r="A25" s="6" t="s">
        <v>67</v>
      </c>
    </row>
    <row r="26" spans="1:2" x14ac:dyDescent="0.35">
      <c r="A26" s="18" t="s">
        <v>68</v>
      </c>
      <c r="B26" t="s">
        <v>69</v>
      </c>
    </row>
    <row r="27" spans="1:2" x14ac:dyDescent="0.35">
      <c r="A27" t="s">
        <v>70</v>
      </c>
      <c r="B27" t="s">
        <v>71</v>
      </c>
    </row>
    <row r="28" spans="1:2" x14ac:dyDescent="0.35">
      <c r="A28" t="s">
        <v>72</v>
      </c>
      <c r="B28" t="s">
        <v>73</v>
      </c>
    </row>
    <row r="29" spans="1:2" x14ac:dyDescent="0.35">
      <c r="A29" t="s">
        <v>124</v>
      </c>
      <c r="B29" t="s">
        <v>74</v>
      </c>
    </row>
    <row r="30" spans="1:2" x14ac:dyDescent="0.35">
      <c r="A30" t="s">
        <v>20</v>
      </c>
      <c r="B30" t="s">
        <v>75</v>
      </c>
    </row>
    <row r="31" spans="1:2" x14ac:dyDescent="0.35">
      <c r="A31" t="s">
        <v>76</v>
      </c>
      <c r="B31" t="s">
        <v>77</v>
      </c>
    </row>
    <row r="33" spans="1:15" x14ac:dyDescent="0.35">
      <c r="A33" s="6" t="s">
        <v>78</v>
      </c>
    </row>
    <row r="34" spans="1:15" ht="16.5" x14ac:dyDescent="0.35">
      <c r="A34" t="s">
        <v>79</v>
      </c>
      <c r="B34" t="s">
        <v>118</v>
      </c>
    </row>
    <row r="35" spans="1:15" ht="16.5" x14ac:dyDescent="0.35">
      <c r="A35" t="s">
        <v>80</v>
      </c>
      <c r="B35" t="s">
        <v>119</v>
      </c>
    </row>
    <row r="36" spans="1:15" ht="16.5" x14ac:dyDescent="0.35">
      <c r="A36" t="s">
        <v>113</v>
      </c>
      <c r="B36" t="s">
        <v>120</v>
      </c>
    </row>
    <row r="37" spans="1:15" ht="16.5" x14ac:dyDescent="0.35">
      <c r="A37" t="s">
        <v>81</v>
      </c>
      <c r="B37" t="s">
        <v>121</v>
      </c>
    </row>
    <row r="38" spans="1:15" ht="16.5" x14ac:dyDescent="0.35">
      <c r="A38" t="s">
        <v>82</v>
      </c>
      <c r="B38" t="s">
        <v>122</v>
      </c>
    </row>
    <row r="39" spans="1:15" ht="16.5" x14ac:dyDescent="0.35">
      <c r="A39" t="s">
        <v>114</v>
      </c>
      <c r="B39" t="s">
        <v>123</v>
      </c>
    </row>
    <row r="41" spans="1:15" x14ac:dyDescent="0.35">
      <c r="A41" s="6" t="s">
        <v>87</v>
      </c>
    </row>
    <row r="42" spans="1:15" x14ac:dyDescent="0.35">
      <c r="A42" t="s">
        <v>88</v>
      </c>
      <c r="B42" t="s">
        <v>89</v>
      </c>
    </row>
    <row r="43" spans="1:15" x14ac:dyDescent="0.35">
      <c r="A43" s="18" t="s">
        <v>68</v>
      </c>
      <c r="B43" t="s">
        <v>90</v>
      </c>
    </row>
    <row r="44" spans="1:15" x14ac:dyDescent="0.35">
      <c r="A44" s="18" t="s">
        <v>91</v>
      </c>
      <c r="B44" t="s">
        <v>18</v>
      </c>
    </row>
    <row r="45" spans="1:15" x14ac:dyDescent="0.35">
      <c r="A45" s="18" t="s">
        <v>92</v>
      </c>
      <c r="B45" t="s">
        <v>93</v>
      </c>
    </row>
    <row r="47" spans="1:15" x14ac:dyDescent="0.35">
      <c r="A47" s="6" t="s">
        <v>94</v>
      </c>
      <c r="G47" s="6" t="s">
        <v>95</v>
      </c>
      <c r="M47" s="6" t="s">
        <v>96</v>
      </c>
      <c r="O47" s="6" t="s">
        <v>96</v>
      </c>
    </row>
    <row r="48" spans="1:15" ht="15" thickBot="1" x14ac:dyDescent="0.4"/>
    <row r="49" spans="1:3" ht="15" thickBot="1" x14ac:dyDescent="0.4">
      <c r="A49" s="22" t="s">
        <v>97</v>
      </c>
      <c r="B49" s="23" t="s">
        <v>98</v>
      </c>
      <c r="C49" s="24" t="s">
        <v>68</v>
      </c>
    </row>
    <row r="50" spans="1:3" ht="43.5" x14ac:dyDescent="0.35">
      <c r="A50" s="25" t="s">
        <v>99</v>
      </c>
      <c r="B50" s="26">
        <v>0.03</v>
      </c>
      <c r="C50" s="26">
        <v>0.17</v>
      </c>
    </row>
    <row r="51" spans="1:3" x14ac:dyDescent="0.35">
      <c r="A51" s="25" t="s">
        <v>100</v>
      </c>
      <c r="B51" s="26">
        <v>0.01</v>
      </c>
      <c r="C51" s="26">
        <v>0.15</v>
      </c>
    </row>
    <row r="52" spans="1:3" ht="15" thickBot="1" x14ac:dyDescent="0.4">
      <c r="A52" s="27" t="s">
        <v>101</v>
      </c>
      <c r="B52" s="28">
        <v>3.0000000000000001E-3</v>
      </c>
      <c r="C52" s="28">
        <v>0.12</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30"/>
  <sheetViews>
    <sheetView zoomScaleNormal="100" workbookViewId="0">
      <selection activeCell="J1" sqref="J1"/>
    </sheetView>
  </sheetViews>
  <sheetFormatPr defaultRowHeight="14.5" x14ac:dyDescent="0.35"/>
  <cols>
    <col min="1" max="1" width="36.7265625" bestFit="1" customWidth="1"/>
    <col min="12" max="12" width="36.7265625" bestFit="1" customWidth="1"/>
    <col min="23" max="27" width="8.1796875" bestFit="1" customWidth="1"/>
  </cols>
  <sheetData>
    <row r="1" spans="1:20" x14ac:dyDescent="0.35">
      <c r="A1" s="6" t="s">
        <v>52</v>
      </c>
      <c r="B1" t="s">
        <v>5</v>
      </c>
      <c r="C1" s="45" t="s">
        <v>22</v>
      </c>
      <c r="D1" s="46"/>
      <c r="E1" s="46"/>
      <c r="F1" s="46"/>
      <c r="G1" s="46"/>
      <c r="H1" s="46"/>
      <c r="I1" s="46"/>
      <c r="L1" s="6" t="s">
        <v>52</v>
      </c>
      <c r="M1" t="s">
        <v>5</v>
      </c>
      <c r="N1" s="45" t="s">
        <v>22</v>
      </c>
      <c r="O1" s="46"/>
      <c r="P1" s="46"/>
      <c r="Q1" s="46"/>
      <c r="R1" s="46"/>
      <c r="S1" s="46"/>
      <c r="T1" s="46"/>
    </row>
    <row r="2" spans="1:20" x14ac:dyDescent="0.35">
      <c r="A2" t="s">
        <v>23</v>
      </c>
      <c r="B2" s="8" t="s">
        <v>24</v>
      </c>
      <c r="C2" s="9">
        <v>0</v>
      </c>
      <c r="D2" s="9">
        <v>30</v>
      </c>
      <c r="E2" s="9">
        <v>60</v>
      </c>
      <c r="F2" s="10">
        <v>90</v>
      </c>
      <c r="G2" s="10">
        <v>120</v>
      </c>
      <c r="H2" s="10">
        <v>150</v>
      </c>
      <c r="I2" s="10">
        <v>180</v>
      </c>
      <c r="L2" t="s">
        <v>23</v>
      </c>
      <c r="M2" s="8" t="s">
        <v>24</v>
      </c>
      <c r="N2" s="9">
        <v>0</v>
      </c>
      <c r="O2" s="9">
        <v>30</v>
      </c>
      <c r="P2" s="9">
        <v>60</v>
      </c>
      <c r="Q2" s="10">
        <v>90</v>
      </c>
      <c r="R2" s="10">
        <v>120</v>
      </c>
      <c r="S2" s="10">
        <v>150</v>
      </c>
      <c r="T2" s="10">
        <v>180</v>
      </c>
    </row>
    <row r="3" spans="1:20" x14ac:dyDescent="0.35">
      <c r="A3" t="s">
        <v>25</v>
      </c>
      <c r="B3" s="11">
        <v>0</v>
      </c>
      <c r="C3" s="12">
        <v>8.2905608944496695E-2</v>
      </c>
      <c r="D3" s="12">
        <v>7.4398312180909199E-2</v>
      </c>
      <c r="E3" s="12">
        <v>5.3180570131915503E-2</v>
      </c>
      <c r="F3" s="12">
        <v>9.5626224965525905E-2</v>
      </c>
      <c r="G3" s="12">
        <v>-6.3764823572649607E-2</v>
      </c>
      <c r="H3" s="12">
        <v>-6.4139671616071897E-2</v>
      </c>
      <c r="I3" s="12">
        <v>-5.8962867058001397E-2</v>
      </c>
      <c r="L3" t="s">
        <v>25</v>
      </c>
      <c r="M3" s="11">
        <v>0</v>
      </c>
      <c r="N3" s="12">
        <v>9.7490804688145805E-2</v>
      </c>
      <c r="O3" s="12">
        <v>7.1066235612311804E-2</v>
      </c>
      <c r="P3" s="12">
        <v>0.129387131922827</v>
      </c>
      <c r="Q3" s="12">
        <v>0.130963116288975</v>
      </c>
      <c r="R3" s="12">
        <v>-8.8897092122515606E-2</v>
      </c>
      <c r="S3" s="12">
        <v>-8.5757244368451793E-2</v>
      </c>
      <c r="T3" s="12">
        <v>-8.4580242382984505E-2</v>
      </c>
    </row>
    <row r="4" spans="1:20" x14ac:dyDescent="0.35">
      <c r="A4" t="s">
        <v>26</v>
      </c>
      <c r="B4" s="11">
        <v>15</v>
      </c>
      <c r="C4" s="12">
        <v>0.18996591842623101</v>
      </c>
      <c r="D4" s="12">
        <v>0.166566595892125</v>
      </c>
      <c r="E4" s="12">
        <v>0.11006606838916699</v>
      </c>
      <c r="F4" s="12">
        <v>1.6677666496875E-2</v>
      </c>
      <c r="G4" s="12">
        <v>-9.1877543609889395E-2</v>
      </c>
      <c r="H4" s="12">
        <v>-0.14271998674434599</v>
      </c>
      <c r="I4" s="12">
        <v>-0.151896710244006</v>
      </c>
      <c r="L4" t="s">
        <v>27</v>
      </c>
      <c r="M4" s="11">
        <v>15</v>
      </c>
      <c r="N4" s="12">
        <v>0.46195431802367898</v>
      </c>
      <c r="O4" s="12">
        <v>0.15177191903648601</v>
      </c>
      <c r="P4" s="12">
        <v>0.23471776968852401</v>
      </c>
      <c r="Q4" s="12">
        <v>1.57305294588998E-2</v>
      </c>
      <c r="R4" s="12">
        <v>-8.7623501958203606E-2</v>
      </c>
      <c r="S4" s="12">
        <v>-0.138896252997842</v>
      </c>
      <c r="T4" s="12">
        <v>-0.169653635271685</v>
      </c>
    </row>
    <row r="5" spans="1:20" x14ac:dyDescent="0.35">
      <c r="A5" t="s">
        <v>28</v>
      </c>
      <c r="B5" s="11">
        <v>30</v>
      </c>
      <c r="C5" s="12">
        <v>0.89278663855380103</v>
      </c>
      <c r="D5" s="12">
        <v>0.75456434588675403</v>
      </c>
      <c r="E5" s="12">
        <v>0.45332832060558997</v>
      </c>
      <c r="F5" s="12">
        <v>2.4266375413831601E-2</v>
      </c>
      <c r="G5" s="12">
        <v>-0.37952604711485999</v>
      </c>
      <c r="H5" s="12">
        <v>-0.67219092954367898</v>
      </c>
      <c r="I5" s="12">
        <v>-0.68729674833241805</v>
      </c>
      <c r="L5" t="s">
        <v>29</v>
      </c>
      <c r="M5" s="11">
        <v>30</v>
      </c>
      <c r="N5" s="12">
        <v>1.0996045413898501</v>
      </c>
      <c r="O5" s="12">
        <v>0.788660295065858</v>
      </c>
      <c r="P5" s="12">
        <v>0.37655568006016199</v>
      </c>
      <c r="Q5" s="12">
        <v>4.7927256805343398E-2</v>
      </c>
      <c r="R5" s="12">
        <v>-0.47526702217134698</v>
      </c>
      <c r="S5" s="12">
        <v>-0.97228766968115199</v>
      </c>
      <c r="T5" s="12">
        <v>-0.866887391461864</v>
      </c>
    </row>
    <row r="6" spans="1:20" x14ac:dyDescent="0.35">
      <c r="A6" t="s">
        <v>102</v>
      </c>
      <c r="B6" s="11">
        <v>45</v>
      </c>
      <c r="C6" s="12">
        <v>1.2170995708591901</v>
      </c>
      <c r="D6" s="12">
        <v>1.1979474313468901</v>
      </c>
      <c r="E6" s="12">
        <v>0.87337894958295503</v>
      </c>
      <c r="F6" s="12">
        <v>0.100939688702192</v>
      </c>
      <c r="G6" s="12">
        <v>-0.90930672982393301</v>
      </c>
      <c r="H6" s="12">
        <v>-1.04038606918779</v>
      </c>
      <c r="I6" s="12">
        <v>-0.96311919160262105</v>
      </c>
      <c r="L6" t="s">
        <v>103</v>
      </c>
      <c r="M6" s="11">
        <v>45</v>
      </c>
      <c r="N6" s="12">
        <v>1.62276842183972</v>
      </c>
      <c r="O6" s="12">
        <v>1.3480319690424001</v>
      </c>
      <c r="P6" s="12">
        <v>1.1884717092478301</v>
      </c>
      <c r="Q6" s="12">
        <v>7.8453390069300896E-2</v>
      </c>
      <c r="R6" s="12">
        <v>-0.99959911431316395</v>
      </c>
      <c r="S6" s="12">
        <v>-1.5774057859617401</v>
      </c>
      <c r="T6" s="12">
        <v>-1.22959504506055</v>
      </c>
    </row>
    <row r="7" spans="1:20" x14ac:dyDescent="0.35">
      <c r="B7" s="11">
        <v>60</v>
      </c>
      <c r="C7" s="12">
        <v>1.3991046083332299</v>
      </c>
      <c r="D7" s="12">
        <v>1.3621937542004099</v>
      </c>
      <c r="E7" s="12">
        <v>1.1730134326573101</v>
      </c>
      <c r="F7" s="12">
        <v>2.4494881444627501E-2</v>
      </c>
      <c r="G7" s="12">
        <v>-1.09568050743719</v>
      </c>
      <c r="H7" s="12">
        <v>-1.1257890837776701</v>
      </c>
      <c r="I7" s="12">
        <v>-1.23951218439871</v>
      </c>
      <c r="M7" s="11">
        <v>60</v>
      </c>
      <c r="N7" s="12">
        <v>2.0737185031105199</v>
      </c>
      <c r="O7" s="12">
        <v>1.77880484328988</v>
      </c>
      <c r="P7" s="12">
        <v>1.4903181305003299</v>
      </c>
      <c r="Q7" s="12">
        <v>2.5239292206445899E-2</v>
      </c>
      <c r="R7" s="12">
        <v>-1.41555556064155</v>
      </c>
      <c r="S7" s="12">
        <v>-1.4580911230554701</v>
      </c>
      <c r="T7" s="12">
        <v>-1.9019991312483</v>
      </c>
    </row>
    <row r="8" spans="1:20" x14ac:dyDescent="0.35">
      <c r="B8" s="11">
        <v>75</v>
      </c>
      <c r="C8" s="12">
        <v>1.48582992569984</v>
      </c>
      <c r="D8" s="12">
        <v>1.40961189731343</v>
      </c>
      <c r="E8" s="12">
        <v>1.3171798609744301</v>
      </c>
      <c r="F8" s="12">
        <v>0.13709208514196999</v>
      </c>
      <c r="G8" s="12">
        <v>-1.19904270367915</v>
      </c>
      <c r="H8" s="12">
        <v>-1.34652609566364</v>
      </c>
      <c r="I8" s="12">
        <v>-1.34165061832738</v>
      </c>
      <c r="M8" s="11">
        <v>75</v>
      </c>
      <c r="N8" s="12">
        <v>2.1314283227498598</v>
      </c>
      <c r="O8" s="12">
        <v>2.04835989881397</v>
      </c>
      <c r="P8" s="12">
        <v>1.78106965613401</v>
      </c>
      <c r="Q8" s="12">
        <v>5.3662163015999E-2</v>
      </c>
      <c r="R8" s="12">
        <v>-2.0695291514596699</v>
      </c>
      <c r="S8" s="12">
        <v>-1.72278799404406</v>
      </c>
      <c r="T8" s="12">
        <v>-2.0235699054682801</v>
      </c>
    </row>
    <row r="9" spans="1:20" x14ac:dyDescent="0.35">
      <c r="B9" s="11">
        <v>90</v>
      </c>
      <c r="C9" s="12">
        <v>1.5119279415400799</v>
      </c>
      <c r="D9" s="12">
        <v>1.41458920319808</v>
      </c>
      <c r="E9" s="12">
        <v>1.36503080663738</v>
      </c>
      <c r="F9" s="12">
        <v>4.9867555909110399E-2</v>
      </c>
      <c r="G9" s="12">
        <v>-1.2987179074952899</v>
      </c>
      <c r="H9" s="12">
        <v>-1.4360522255080199</v>
      </c>
      <c r="I9" s="12">
        <v>-1.49559055355424</v>
      </c>
      <c r="M9" s="11">
        <v>90</v>
      </c>
      <c r="N9" s="12">
        <v>2.16107139075508</v>
      </c>
      <c r="O9" s="12">
        <v>1.98568621278289</v>
      </c>
      <c r="P9" s="12">
        <v>1.86239334746985</v>
      </c>
      <c r="Q9" s="12">
        <v>-0.33043687448658898</v>
      </c>
      <c r="R9" s="12">
        <v>-1.8943085948115901</v>
      </c>
      <c r="S9" s="12">
        <v>-1.97388567390236</v>
      </c>
      <c r="T9" s="12">
        <v>-2.0677286400682102</v>
      </c>
    </row>
    <row r="12" spans="1:20" x14ac:dyDescent="0.35">
      <c r="A12" s="6" t="s">
        <v>53</v>
      </c>
      <c r="B12" t="s">
        <v>5</v>
      </c>
      <c r="C12" s="45" t="s">
        <v>22</v>
      </c>
      <c r="D12" s="46"/>
      <c r="E12" s="46"/>
      <c r="F12" s="46"/>
      <c r="G12" s="46"/>
      <c r="H12" s="46"/>
      <c r="I12" s="46"/>
      <c r="L12" s="6" t="s">
        <v>53</v>
      </c>
      <c r="M12" t="s">
        <v>5</v>
      </c>
      <c r="N12" s="45" t="s">
        <v>22</v>
      </c>
      <c r="O12" s="46"/>
      <c r="P12" s="46"/>
      <c r="Q12" s="46"/>
      <c r="R12" s="46"/>
      <c r="S12" s="46"/>
      <c r="T12" s="46"/>
    </row>
    <row r="13" spans="1:20" x14ac:dyDescent="0.35">
      <c r="A13" t="s">
        <v>23</v>
      </c>
      <c r="B13" s="8" t="s">
        <v>24</v>
      </c>
      <c r="C13" s="9">
        <v>0</v>
      </c>
      <c r="D13" s="9">
        <v>30</v>
      </c>
      <c r="E13" s="9">
        <v>60</v>
      </c>
      <c r="F13" s="10">
        <v>90</v>
      </c>
      <c r="G13" s="10">
        <v>120</v>
      </c>
      <c r="H13" s="10">
        <v>150</v>
      </c>
      <c r="I13" s="10">
        <v>180</v>
      </c>
      <c r="L13" t="s">
        <v>23</v>
      </c>
      <c r="M13" s="8" t="s">
        <v>24</v>
      </c>
      <c r="N13" s="9">
        <v>0</v>
      </c>
      <c r="O13" s="9">
        <v>30</v>
      </c>
      <c r="P13" s="9">
        <v>60</v>
      </c>
      <c r="Q13" s="10">
        <v>90</v>
      </c>
      <c r="R13" s="10">
        <v>120</v>
      </c>
      <c r="S13" s="10">
        <v>150</v>
      </c>
      <c r="T13" s="10">
        <v>180</v>
      </c>
    </row>
    <row r="14" spans="1:20" x14ac:dyDescent="0.35">
      <c r="A14" t="s">
        <v>25</v>
      </c>
      <c r="B14" s="11">
        <v>0</v>
      </c>
      <c r="C14" s="12">
        <v>0.38688017116970802</v>
      </c>
      <c r="D14" s="12">
        <v>0.32518993546467001</v>
      </c>
      <c r="E14" s="12">
        <v>0.26162252423813698</v>
      </c>
      <c r="F14" s="12">
        <v>0.356027727005025</v>
      </c>
      <c r="G14" s="12">
        <v>-0.320893789684423</v>
      </c>
      <c r="H14" s="12">
        <v>-0.2720528167831</v>
      </c>
      <c r="I14" s="12">
        <v>-0.32032266344013899</v>
      </c>
      <c r="L14" t="s">
        <v>25</v>
      </c>
      <c r="M14" s="11">
        <v>0</v>
      </c>
      <c r="N14" s="12">
        <v>1.0019246708651799</v>
      </c>
      <c r="O14" s="12">
        <v>1.0231325829714399</v>
      </c>
      <c r="P14" s="12">
        <v>1.0575317735912499</v>
      </c>
      <c r="Q14" s="12">
        <v>1.09890208363592</v>
      </c>
      <c r="R14" s="12">
        <v>-0.81701226036819496</v>
      </c>
      <c r="S14" s="12">
        <v>-0.78368641776297798</v>
      </c>
      <c r="T14" s="12">
        <v>-0.70665378259776401</v>
      </c>
    </row>
    <row r="15" spans="1:20" x14ac:dyDescent="0.35">
      <c r="A15" t="s">
        <v>26</v>
      </c>
      <c r="B15" s="11">
        <v>15</v>
      </c>
      <c r="C15" s="12">
        <v>0.55874239614014398</v>
      </c>
      <c r="D15" s="12">
        <v>0.480931777973306</v>
      </c>
      <c r="E15" s="12">
        <v>0.27745836626373999</v>
      </c>
      <c r="F15" s="12">
        <v>0.27289468472445499</v>
      </c>
      <c r="G15" s="12">
        <v>-0.32487253367234498</v>
      </c>
      <c r="H15" s="12">
        <v>-0.42060927100249501</v>
      </c>
      <c r="I15" s="12">
        <v>-0.46447291631167098</v>
      </c>
      <c r="L15" t="s">
        <v>27</v>
      </c>
      <c r="M15" s="11">
        <v>15</v>
      </c>
      <c r="N15" s="12">
        <v>1.66832605297134</v>
      </c>
      <c r="O15" s="12">
        <v>0.81911627624581995</v>
      </c>
      <c r="P15" s="12">
        <v>1.0614465154941799</v>
      </c>
      <c r="Q15" s="12">
        <v>0.70507216062376399</v>
      </c>
      <c r="R15" s="12">
        <v>-0.529871354170805</v>
      </c>
      <c r="S15" s="12">
        <v>-1.2526001064677701</v>
      </c>
      <c r="T15" s="12">
        <v>-1.55636193320424</v>
      </c>
    </row>
    <row r="16" spans="1:20" x14ac:dyDescent="0.35">
      <c r="A16" t="s">
        <v>28</v>
      </c>
      <c r="B16" s="11">
        <v>30</v>
      </c>
      <c r="C16" s="12">
        <v>1.41538890449232</v>
      </c>
      <c r="D16" s="12">
        <v>1.23797621620485</v>
      </c>
      <c r="E16" s="12">
        <v>0.71792080052187901</v>
      </c>
      <c r="F16" s="12">
        <v>0.31085718693328201</v>
      </c>
      <c r="G16" s="12">
        <v>-0.58775975118231705</v>
      </c>
      <c r="H16" s="12">
        <v>-1.09218079260029</v>
      </c>
      <c r="I16" s="12">
        <v>-1.1211159588475801</v>
      </c>
      <c r="L16" t="s">
        <v>29</v>
      </c>
      <c r="M16" s="11">
        <v>30</v>
      </c>
      <c r="N16" s="12">
        <v>2.5494392303913198</v>
      </c>
      <c r="O16" s="12">
        <v>1.87556146899557</v>
      </c>
      <c r="P16" s="12">
        <v>1.3322575143125399</v>
      </c>
      <c r="Q16" s="12">
        <v>1.0358775862523899</v>
      </c>
      <c r="R16" s="12">
        <v>-1.3196305327195501</v>
      </c>
      <c r="S16" s="12">
        <v>-2.3875458754599799</v>
      </c>
      <c r="T16" s="12">
        <v>-2.0950720952686201</v>
      </c>
    </row>
    <row r="17" spans="1:20" x14ac:dyDescent="0.35">
      <c r="A17" t="s">
        <v>102</v>
      </c>
      <c r="B17" s="11">
        <v>45</v>
      </c>
      <c r="C17" s="12">
        <v>1.8618228856828001</v>
      </c>
      <c r="D17" s="12">
        <v>1.79838755406144</v>
      </c>
      <c r="E17" s="12">
        <v>1.1486820633050301</v>
      </c>
      <c r="F17" s="12">
        <v>0.32970559580726699</v>
      </c>
      <c r="G17" s="12">
        <v>-1.0974756661263301</v>
      </c>
      <c r="H17" s="12">
        <v>-1.43860145550528</v>
      </c>
      <c r="I17" s="12">
        <v>-1.3970893228086601</v>
      </c>
      <c r="L17" t="s">
        <v>103</v>
      </c>
      <c r="M17" s="11">
        <v>45</v>
      </c>
      <c r="N17" s="12">
        <v>3.8105849711688502</v>
      </c>
      <c r="O17" s="12">
        <v>3.03043050981936</v>
      </c>
      <c r="P17" s="12">
        <v>2.1109752072404802</v>
      </c>
      <c r="Q17" s="12">
        <v>1.00337087134805</v>
      </c>
      <c r="R17" s="12">
        <v>-1.4912893433710499</v>
      </c>
      <c r="S17" s="12">
        <v>-3.00984783145263</v>
      </c>
      <c r="T17" s="12">
        <v>-2.6363301317646002</v>
      </c>
    </row>
    <row r="18" spans="1:20" x14ac:dyDescent="0.35">
      <c r="B18" s="11">
        <v>60</v>
      </c>
      <c r="C18" s="12">
        <v>2.1350258474385102</v>
      </c>
      <c r="D18" s="12">
        <v>2.0083706423451</v>
      </c>
      <c r="E18" s="12">
        <v>1.4217772297157401</v>
      </c>
      <c r="F18" s="12">
        <v>0.26411204754115503</v>
      </c>
      <c r="G18" s="12">
        <v>-1.26741930663268</v>
      </c>
      <c r="H18" s="12">
        <v>-1.5495252481689601</v>
      </c>
      <c r="I18" s="12">
        <v>-1.7114110133510601</v>
      </c>
      <c r="M18" s="11">
        <v>60</v>
      </c>
      <c r="N18" s="12">
        <v>4.7883352410381796</v>
      </c>
      <c r="O18" s="12">
        <v>3.7066164586645498</v>
      </c>
      <c r="P18" s="12">
        <v>2.0631414842504601</v>
      </c>
      <c r="Q18" s="12">
        <v>0.52049807716107399</v>
      </c>
      <c r="R18" s="12">
        <v>-1.81030289466768</v>
      </c>
      <c r="S18" s="12">
        <v>-3.0928223884337398</v>
      </c>
      <c r="T18" s="12">
        <v>-3.6484751583516899</v>
      </c>
    </row>
    <row r="19" spans="1:20" x14ac:dyDescent="0.35">
      <c r="B19" s="11">
        <v>75</v>
      </c>
      <c r="C19" s="12">
        <v>2.2529681402494801</v>
      </c>
      <c r="D19" s="12">
        <v>2.0868786777180399</v>
      </c>
      <c r="E19" s="12">
        <v>1.4798214063191</v>
      </c>
      <c r="F19" s="12">
        <v>0.31065132956617802</v>
      </c>
      <c r="G19" s="12">
        <v>-1.38244055955661</v>
      </c>
      <c r="H19" s="12">
        <v>-1.78941774415258</v>
      </c>
      <c r="I19" s="12">
        <v>-1.8343219654763201</v>
      </c>
      <c r="M19" s="11">
        <v>75</v>
      </c>
      <c r="N19" s="12">
        <v>4.9549772100953904</v>
      </c>
      <c r="O19" s="12">
        <v>3.95833106055942</v>
      </c>
      <c r="P19" s="12">
        <v>2.2880412336112301</v>
      </c>
      <c r="Q19" s="12">
        <v>0.55876224760997095</v>
      </c>
      <c r="R19" s="12">
        <v>-2.5534367453618598</v>
      </c>
      <c r="S19" s="12">
        <v>-3.3705497000187399</v>
      </c>
      <c r="T19" s="12">
        <v>-4.13814324074733</v>
      </c>
    </row>
    <row r="20" spans="1:20" x14ac:dyDescent="0.35">
      <c r="B20" s="11">
        <v>90</v>
      </c>
      <c r="C20" s="12">
        <v>2.24613723107458</v>
      </c>
      <c r="D20" s="12">
        <v>2.08561009471586</v>
      </c>
      <c r="E20" s="12">
        <v>1.49357735170689</v>
      </c>
      <c r="F20" s="12">
        <v>0.18512879439490601</v>
      </c>
      <c r="G20" s="12">
        <v>-1.4190240763413999</v>
      </c>
      <c r="H20" s="12">
        <v>-1.8835539316476799</v>
      </c>
      <c r="I20" s="12">
        <v>-2.0358430451854201</v>
      </c>
      <c r="M20" s="11">
        <v>90</v>
      </c>
      <c r="N20" s="12">
        <v>5.1610481420976404</v>
      </c>
      <c r="O20" s="12">
        <v>4.3110443326753201</v>
      </c>
      <c r="P20" s="12">
        <v>2.5188298065324699</v>
      </c>
      <c r="Q20" s="12">
        <v>-0.81762893718864005</v>
      </c>
      <c r="R20" s="12">
        <v>-2.37259812492429</v>
      </c>
      <c r="S20" s="12">
        <v>-3.63623874304173</v>
      </c>
      <c r="T20" s="12">
        <v>-4.27093865094196</v>
      </c>
    </row>
    <row r="21" spans="1:20" x14ac:dyDescent="0.35">
      <c r="N21" s="12"/>
      <c r="O21" s="12"/>
      <c r="P21" s="12"/>
      <c r="Q21" s="12"/>
      <c r="R21" s="12"/>
      <c r="S21" s="12"/>
      <c r="T21" s="12"/>
    </row>
    <row r="23" spans="1:20" x14ac:dyDescent="0.35">
      <c r="A23" s="6" t="s">
        <v>54</v>
      </c>
      <c r="B23" t="s">
        <v>6</v>
      </c>
      <c r="C23" s="45" t="s">
        <v>22</v>
      </c>
      <c r="D23" s="46"/>
      <c r="E23" s="46"/>
      <c r="F23" s="46"/>
      <c r="G23" s="46"/>
      <c r="H23" s="46"/>
      <c r="I23" s="46"/>
      <c r="L23" s="6" t="s">
        <v>54</v>
      </c>
      <c r="M23" t="s">
        <v>6</v>
      </c>
      <c r="N23" s="45" t="s">
        <v>22</v>
      </c>
      <c r="O23" s="46"/>
      <c r="P23" s="46"/>
      <c r="Q23" s="46"/>
      <c r="R23" s="46"/>
      <c r="S23" s="46"/>
      <c r="T23" s="46"/>
    </row>
    <row r="24" spans="1:20" x14ac:dyDescent="0.35">
      <c r="A24" t="s">
        <v>23</v>
      </c>
      <c r="B24" s="8" t="s">
        <v>24</v>
      </c>
      <c r="C24" s="9">
        <v>0</v>
      </c>
      <c r="D24" s="9">
        <v>30</v>
      </c>
      <c r="E24" s="9">
        <v>60</v>
      </c>
      <c r="F24" s="10">
        <v>90</v>
      </c>
      <c r="G24" s="10">
        <v>120</v>
      </c>
      <c r="H24" s="10">
        <v>150</v>
      </c>
      <c r="I24" s="10">
        <v>180</v>
      </c>
      <c r="L24" t="s">
        <v>23</v>
      </c>
      <c r="M24" s="8" t="s">
        <v>24</v>
      </c>
      <c r="N24" s="9">
        <v>0</v>
      </c>
      <c r="O24" s="9">
        <v>30</v>
      </c>
      <c r="P24" s="9">
        <v>60</v>
      </c>
      <c r="Q24" s="10">
        <v>90</v>
      </c>
      <c r="R24" s="10">
        <v>120</v>
      </c>
      <c r="S24" s="10">
        <v>150</v>
      </c>
      <c r="T24" s="10">
        <v>180</v>
      </c>
    </row>
    <row r="25" spans="1:20" x14ac:dyDescent="0.35">
      <c r="A25" t="s">
        <v>25</v>
      </c>
      <c r="B25" s="11">
        <v>0</v>
      </c>
      <c r="C25" s="12">
        <v>9.7615140431019001E-2</v>
      </c>
      <c r="D25" s="12">
        <v>7.4498421289882003E-2</v>
      </c>
      <c r="E25" s="12">
        <v>3.4582302541140697E-2</v>
      </c>
      <c r="F25" s="12">
        <v>1.2336955391453E-2</v>
      </c>
      <c r="G25" s="12">
        <v>-4.1938358371119602E-2</v>
      </c>
      <c r="H25" s="12">
        <v>-3.9619478827206803E-2</v>
      </c>
      <c r="I25" s="12">
        <v>-8.3669115902469296E-2</v>
      </c>
      <c r="L25" t="s">
        <v>25</v>
      </c>
      <c r="M25" s="11">
        <v>0</v>
      </c>
      <c r="N25" s="12">
        <v>0.32009900363828597</v>
      </c>
      <c r="O25" s="12">
        <v>0.26943942272295301</v>
      </c>
      <c r="P25" s="12">
        <v>0.38177113368346699</v>
      </c>
      <c r="Q25" s="12">
        <v>0.112213683348411</v>
      </c>
      <c r="R25" s="12">
        <v>-0.11273374505348301</v>
      </c>
      <c r="S25" s="12">
        <v>-0.23274189526361799</v>
      </c>
      <c r="T25" s="12">
        <v>-5.7768982370705699E-2</v>
      </c>
    </row>
    <row r="26" spans="1:20" x14ac:dyDescent="0.35">
      <c r="A26" t="s">
        <v>26</v>
      </c>
      <c r="B26" s="11">
        <v>15</v>
      </c>
      <c r="C26" s="12">
        <v>0.60145865618018601</v>
      </c>
      <c r="D26" s="12">
        <v>0.53764924042659801</v>
      </c>
      <c r="E26" s="12">
        <v>0.376144183917974</v>
      </c>
      <c r="F26" s="12">
        <v>6.2241898718026802E-2</v>
      </c>
      <c r="G26" s="12">
        <v>-0.31384007370837402</v>
      </c>
      <c r="H26" s="12">
        <v>-0.46018825273829</v>
      </c>
      <c r="I26" s="12">
        <v>-0.47998554055772302</v>
      </c>
      <c r="L26" t="s">
        <v>27</v>
      </c>
      <c r="M26" s="11">
        <v>15</v>
      </c>
      <c r="N26" s="12">
        <v>1.4833822887830901</v>
      </c>
      <c r="O26" s="12">
        <v>0.4895723262899</v>
      </c>
      <c r="P26" s="12">
        <v>0.80469799210281501</v>
      </c>
      <c r="Q26" s="12">
        <v>5.8707135170572897E-2</v>
      </c>
      <c r="R26" s="12">
        <v>-0.29927636843664102</v>
      </c>
      <c r="S26" s="12">
        <v>-0.44778287856159399</v>
      </c>
      <c r="T26" s="12">
        <v>-0.53658603071717204</v>
      </c>
    </row>
    <row r="27" spans="1:20" x14ac:dyDescent="0.35">
      <c r="A27" t="s">
        <v>28</v>
      </c>
      <c r="B27" s="11">
        <v>30</v>
      </c>
      <c r="C27" s="12">
        <v>1.4483580989971501</v>
      </c>
      <c r="D27" s="12">
        <v>1.2170460267252501</v>
      </c>
      <c r="E27" s="12">
        <v>0.73999898962456701</v>
      </c>
      <c r="F27" s="12">
        <v>4.2030595132296601E-2</v>
      </c>
      <c r="G27" s="12">
        <v>-0.61723200415876101</v>
      </c>
      <c r="H27" s="12">
        <v>-1.07610421411238</v>
      </c>
      <c r="I27" s="12">
        <v>-1.0907898917949299</v>
      </c>
      <c r="L27" t="s">
        <v>29</v>
      </c>
      <c r="M27" s="11">
        <v>30</v>
      </c>
      <c r="N27" s="12">
        <v>1.82462590708572</v>
      </c>
      <c r="O27" s="12">
        <v>1.27600590558682</v>
      </c>
      <c r="P27" s="12">
        <v>1.10569129926008</v>
      </c>
      <c r="Q27" s="12">
        <v>8.3012443854256102E-2</v>
      </c>
      <c r="R27" s="12">
        <v>-0.77666928181597505</v>
      </c>
      <c r="S27" s="12">
        <v>-1.5999706381712699</v>
      </c>
      <c r="T27" s="12">
        <v>-1.4024198820771501</v>
      </c>
    </row>
    <row r="28" spans="1:20" x14ac:dyDescent="0.35">
      <c r="A28" t="s">
        <v>102</v>
      </c>
      <c r="B28" s="11">
        <v>45</v>
      </c>
      <c r="C28" s="12">
        <v>1.2863712374602101</v>
      </c>
      <c r="D28" s="12">
        <v>1.2495636687838501</v>
      </c>
      <c r="E28" s="12">
        <v>0.869395164495396</v>
      </c>
      <c r="F28" s="12">
        <v>0.100939688702192</v>
      </c>
      <c r="G28" s="12">
        <v>-0.90757696992674397</v>
      </c>
      <c r="H28" s="12">
        <v>-1.06162843940521</v>
      </c>
      <c r="I28" s="12">
        <v>-0.97634645201187997</v>
      </c>
      <c r="L28" t="s">
        <v>103</v>
      </c>
      <c r="M28" s="11">
        <v>45</v>
      </c>
      <c r="N28" s="12">
        <v>1.8403404310340901</v>
      </c>
      <c r="O28" s="12">
        <v>1.4365139207623301</v>
      </c>
      <c r="P28" s="12">
        <v>1.21135382114095</v>
      </c>
      <c r="Q28" s="12">
        <v>7.8453390069300896E-2</v>
      </c>
      <c r="R28" s="12">
        <v>-1.0044406869329701</v>
      </c>
      <c r="S28" s="12">
        <v>-1.73838024309744</v>
      </c>
      <c r="T28" s="12">
        <v>-1.3023071298630899</v>
      </c>
    </row>
    <row r="29" spans="1:20" x14ac:dyDescent="0.35">
      <c r="B29" s="11">
        <v>60</v>
      </c>
      <c r="C29" s="12">
        <v>0.96587520319653797</v>
      </c>
      <c r="D29" s="12">
        <v>0.90722575184892995</v>
      </c>
      <c r="E29" s="12">
        <v>0.71721227959809097</v>
      </c>
      <c r="F29" s="12">
        <v>1.41421263958237E-2</v>
      </c>
      <c r="G29" s="12">
        <v>-0.66505442412593596</v>
      </c>
      <c r="H29" s="12">
        <v>-0.71836949866861999</v>
      </c>
      <c r="I29" s="12">
        <v>-0.82615749774784697</v>
      </c>
      <c r="M29" s="11">
        <v>60</v>
      </c>
      <c r="N29" s="12">
        <v>1.6865282431395701</v>
      </c>
      <c r="O29" s="12">
        <v>1.2835960709410399</v>
      </c>
      <c r="P29" s="12">
        <v>0.93947376399239202</v>
      </c>
      <c r="Q29" s="12">
        <v>1.45719121495472E-2</v>
      </c>
      <c r="R29" s="12">
        <v>-0.88587291112171496</v>
      </c>
      <c r="S29" s="12">
        <v>-0.988628612480414</v>
      </c>
      <c r="T29" s="12">
        <v>-1.47979486372313</v>
      </c>
    </row>
    <row r="30" spans="1:20" x14ac:dyDescent="0.35">
      <c r="B30" s="11">
        <v>75</v>
      </c>
      <c r="C30" s="12">
        <v>0.52811354492329599</v>
      </c>
      <c r="D30" s="12">
        <v>0.47117198232818902</v>
      </c>
      <c r="E30" s="12">
        <v>0.39346873086822798</v>
      </c>
      <c r="F30" s="12">
        <v>3.67337135024896E-2</v>
      </c>
      <c r="G30" s="12">
        <v>-0.353634952101054</v>
      </c>
      <c r="H30" s="12">
        <v>-0.4440724621239</v>
      </c>
      <c r="I30" s="12">
        <v>-0.45930180800084802</v>
      </c>
      <c r="M30" s="11">
        <v>75</v>
      </c>
      <c r="N30" s="12">
        <v>0.91412187721552096</v>
      </c>
      <c r="O30" s="12">
        <v>0.793453846201707</v>
      </c>
      <c r="P30" s="12">
        <v>0.56031178428683703</v>
      </c>
      <c r="Q30" s="12">
        <v>1.4378733244244201E-2</v>
      </c>
      <c r="R30" s="12">
        <v>-0.67330529077742096</v>
      </c>
      <c r="S30" s="12">
        <v>-0.61734870450606805</v>
      </c>
      <c r="T30" s="12">
        <v>-0.83890351451459999</v>
      </c>
    </row>
    <row r="31" spans="1:20" x14ac:dyDescent="0.35">
      <c r="B31" s="11">
        <v>90</v>
      </c>
      <c r="C31" s="12">
        <v>0.14968322551475599</v>
      </c>
      <c r="D31" s="12">
        <v>0.22041998042944899</v>
      </c>
      <c r="E31" s="12">
        <v>0.21324221532868601</v>
      </c>
      <c r="F31" s="12">
        <v>6.5326854102805199E-2</v>
      </c>
      <c r="G31" s="12">
        <v>-0.186711499036152</v>
      </c>
      <c r="H31" s="12">
        <v>-0.479627367482027</v>
      </c>
      <c r="I31" s="12">
        <v>-0.56543037703508003</v>
      </c>
      <c r="M31" s="11">
        <v>90</v>
      </c>
      <c r="N31" s="12">
        <v>0.26322820137719499</v>
      </c>
      <c r="O31" s="12">
        <v>0.15232581103860099</v>
      </c>
      <c r="P31" s="12">
        <v>0.40551655880181198</v>
      </c>
      <c r="Q31" s="12">
        <v>0.112755870834018</v>
      </c>
      <c r="R31" s="12">
        <v>-0.360352668094995</v>
      </c>
      <c r="S31" s="12">
        <v>-0.61531325087195099</v>
      </c>
      <c r="T31" s="12">
        <v>-0.53349877022700398</v>
      </c>
    </row>
    <row r="34" spans="1:20" x14ac:dyDescent="0.35">
      <c r="A34" s="6" t="s">
        <v>55</v>
      </c>
      <c r="B34" t="s">
        <v>6</v>
      </c>
      <c r="C34" s="45" t="s">
        <v>22</v>
      </c>
      <c r="D34" s="46"/>
      <c r="E34" s="46"/>
      <c r="F34" s="46"/>
      <c r="G34" s="46"/>
      <c r="H34" s="46"/>
      <c r="I34" s="46"/>
      <c r="L34" s="6" t="s">
        <v>55</v>
      </c>
      <c r="M34" t="s">
        <v>6</v>
      </c>
      <c r="N34" s="45" t="s">
        <v>22</v>
      </c>
      <c r="O34" s="46"/>
      <c r="P34" s="46"/>
      <c r="Q34" s="46"/>
      <c r="R34" s="46"/>
      <c r="S34" s="46"/>
      <c r="T34" s="46"/>
    </row>
    <row r="35" spans="1:20" x14ac:dyDescent="0.35">
      <c r="A35" t="s">
        <v>23</v>
      </c>
      <c r="B35" s="8" t="s">
        <v>24</v>
      </c>
      <c r="C35" s="9">
        <v>0</v>
      </c>
      <c r="D35" s="9">
        <v>30</v>
      </c>
      <c r="E35" s="9">
        <v>60</v>
      </c>
      <c r="F35" s="10">
        <v>90</v>
      </c>
      <c r="G35" s="10">
        <v>120</v>
      </c>
      <c r="H35" s="10">
        <v>150</v>
      </c>
      <c r="I35" s="10">
        <v>180</v>
      </c>
      <c r="L35" t="s">
        <v>23</v>
      </c>
      <c r="M35" s="8" t="s">
        <v>24</v>
      </c>
      <c r="N35" s="9">
        <v>0</v>
      </c>
      <c r="O35" s="9">
        <v>30</v>
      </c>
      <c r="P35" s="9">
        <v>60</v>
      </c>
      <c r="Q35" s="10">
        <v>90</v>
      </c>
      <c r="R35" s="10">
        <v>120</v>
      </c>
      <c r="S35" s="10">
        <v>150</v>
      </c>
      <c r="T35" s="10">
        <v>180</v>
      </c>
    </row>
    <row r="36" spans="1:20" x14ac:dyDescent="0.35">
      <c r="A36" t="s">
        <v>25</v>
      </c>
      <c r="B36" s="11">
        <v>0</v>
      </c>
      <c r="C36" s="12">
        <v>0.48933216059318602</v>
      </c>
      <c r="D36" s="12">
        <v>0.45131776396934098</v>
      </c>
      <c r="E36" s="12">
        <v>0.45083874127437501</v>
      </c>
      <c r="F36" s="12">
        <v>0.36559522399910799</v>
      </c>
      <c r="G36" s="12">
        <v>-0.413861682909137</v>
      </c>
      <c r="H36" s="12">
        <v>-0.45669344491296898</v>
      </c>
      <c r="I36" s="12">
        <v>-0.48404221891913402</v>
      </c>
      <c r="L36" t="s">
        <v>25</v>
      </c>
      <c r="M36" s="11">
        <v>0</v>
      </c>
      <c r="N36" s="12">
        <v>1.7031553227899501</v>
      </c>
      <c r="O36" s="12">
        <v>1.5044745838720499</v>
      </c>
      <c r="P36" s="12">
        <v>1.9645273255822</v>
      </c>
      <c r="Q36" s="12">
        <v>1.6445591458606701</v>
      </c>
      <c r="R36" s="12">
        <v>-1.0370201230488101</v>
      </c>
      <c r="S36" s="12">
        <v>-0.87745383493974205</v>
      </c>
      <c r="T36" s="12">
        <v>-0.99243784944070201</v>
      </c>
    </row>
    <row r="37" spans="1:20" x14ac:dyDescent="0.35">
      <c r="A37" t="s">
        <v>26</v>
      </c>
      <c r="B37" s="11">
        <v>15</v>
      </c>
      <c r="C37" s="12">
        <v>1.1473042112418601</v>
      </c>
      <c r="D37" s="12">
        <v>1.0701660420303301</v>
      </c>
      <c r="E37" s="12">
        <v>0.81743610858425597</v>
      </c>
      <c r="F37" s="12">
        <v>0.42161085013701999</v>
      </c>
      <c r="G37" s="12">
        <v>-0.68255788045242605</v>
      </c>
      <c r="H37" s="12">
        <v>-0.87827271481860603</v>
      </c>
      <c r="I37" s="12">
        <v>-0.85791175662196595</v>
      </c>
      <c r="L37" t="s">
        <v>27</v>
      </c>
      <c r="M37" s="11">
        <v>15</v>
      </c>
      <c r="N37" s="12">
        <v>3.3</v>
      </c>
      <c r="O37" s="12">
        <v>1.8233467526623699</v>
      </c>
      <c r="P37" s="12">
        <v>2.6332434497796799</v>
      </c>
      <c r="Q37" s="12">
        <v>1.11746248725144</v>
      </c>
      <c r="R37" s="12">
        <v>-1.2439720588211201</v>
      </c>
      <c r="S37" s="12">
        <v>-1.7914880975165099</v>
      </c>
      <c r="T37" s="12">
        <v>-2.14621465453311</v>
      </c>
    </row>
    <row r="38" spans="1:20" x14ac:dyDescent="0.35">
      <c r="A38" t="s">
        <v>28</v>
      </c>
      <c r="B38" s="11">
        <v>30</v>
      </c>
      <c r="C38" s="12">
        <v>1.8860425272228101</v>
      </c>
      <c r="D38" s="12">
        <v>1.79234233875436</v>
      </c>
      <c r="E38" s="12">
        <v>1.22414470858179</v>
      </c>
      <c r="F38" s="12">
        <v>0.38946784967411902</v>
      </c>
      <c r="G38" s="12">
        <v>-0.93503562710787502</v>
      </c>
      <c r="H38" s="12">
        <v>-1.4336867118662999</v>
      </c>
      <c r="I38" s="12">
        <v>-1.50703460805315</v>
      </c>
      <c r="L38" t="s">
        <v>29</v>
      </c>
      <c r="M38" s="11">
        <v>30</v>
      </c>
      <c r="N38" s="12">
        <v>3.7439797997374402</v>
      </c>
      <c r="O38" s="12">
        <v>3.3463745127495299</v>
      </c>
      <c r="P38" s="12">
        <v>2.9110588293942401</v>
      </c>
      <c r="Q38" s="12">
        <v>1.39874393772858</v>
      </c>
      <c r="R38" s="12">
        <v>-2.0812331703097802</v>
      </c>
      <c r="S38" s="12">
        <v>-2.92728405581799</v>
      </c>
      <c r="T38" s="12">
        <v>-2.5842769658510498</v>
      </c>
    </row>
    <row r="39" spans="1:20" x14ac:dyDescent="0.35">
      <c r="A39" t="s">
        <v>102</v>
      </c>
      <c r="B39" s="11">
        <v>45</v>
      </c>
      <c r="C39" s="12">
        <v>1.7147799196692499</v>
      </c>
      <c r="D39" s="12">
        <v>1.6835046198994801</v>
      </c>
      <c r="E39" s="12">
        <v>1.3281620283156801</v>
      </c>
      <c r="F39" s="12">
        <v>0.38181890333257301</v>
      </c>
      <c r="G39" s="12">
        <v>-1.18188143467799</v>
      </c>
      <c r="H39" s="12">
        <v>-1.3524420176760601</v>
      </c>
      <c r="I39" s="12">
        <v>-1.2842031638582101</v>
      </c>
      <c r="L39" t="s">
        <v>103</v>
      </c>
      <c r="M39" s="11">
        <v>45</v>
      </c>
      <c r="N39" s="12">
        <v>3.1691449154868798</v>
      </c>
      <c r="O39" s="12">
        <v>3.01790974906698</v>
      </c>
      <c r="P39" s="12">
        <v>2.4</v>
      </c>
      <c r="Q39" s="12">
        <v>1.17334557256514</v>
      </c>
      <c r="R39" s="12">
        <v>-1.85918357221757</v>
      </c>
      <c r="S39" s="12">
        <v>-2.4959183703126899</v>
      </c>
      <c r="T39" s="12">
        <v>-2.1871233423774998</v>
      </c>
    </row>
    <row r="40" spans="1:20" x14ac:dyDescent="0.35">
      <c r="B40" s="11">
        <v>60</v>
      </c>
      <c r="C40" s="12">
        <v>1.31911150398481</v>
      </c>
      <c r="D40" s="12">
        <v>1.1832675173396601</v>
      </c>
      <c r="E40" s="12">
        <v>1.10097506365271</v>
      </c>
      <c r="F40" s="12">
        <v>0.26238663900105402</v>
      </c>
      <c r="G40" s="12">
        <v>-0.90348201985783305</v>
      </c>
      <c r="H40" s="12">
        <v>-1.01922908889891</v>
      </c>
      <c r="I40" s="12">
        <v>-1.0853359644070599</v>
      </c>
      <c r="M40" s="11">
        <v>60</v>
      </c>
      <c r="N40" s="12">
        <v>2.5802662337566198</v>
      </c>
      <c r="O40" s="12">
        <v>2.0413380104625598</v>
      </c>
      <c r="P40" s="12">
        <v>1.85509529733065</v>
      </c>
      <c r="Q40" s="12">
        <v>0.66459285766352305</v>
      </c>
      <c r="R40" s="12">
        <v>-1.4940945684579701</v>
      </c>
      <c r="S40" s="12">
        <v>-1.64593992395546</v>
      </c>
      <c r="T40" s="12">
        <v>-2.21755735380916</v>
      </c>
    </row>
    <row r="41" spans="1:20" x14ac:dyDescent="0.35">
      <c r="B41" s="11">
        <v>75</v>
      </c>
      <c r="C41" s="12">
        <v>0.87726745437651299</v>
      </c>
      <c r="D41" s="12">
        <v>0.73925123242475299</v>
      </c>
      <c r="E41" s="12">
        <v>0.65752672996064199</v>
      </c>
      <c r="F41" s="12">
        <v>0.255900151408955</v>
      </c>
      <c r="G41" s="12">
        <v>-0.59741341284114202</v>
      </c>
      <c r="H41" s="12">
        <v>-0.72026342156137901</v>
      </c>
      <c r="I41" s="12">
        <v>-0.72768955216637998</v>
      </c>
      <c r="M41" s="11">
        <v>75</v>
      </c>
      <c r="N41" s="12">
        <v>1.72871936655361</v>
      </c>
      <c r="O41" s="12">
        <v>1.3443132408251299</v>
      </c>
      <c r="P41" s="12">
        <v>1.2968899822430999</v>
      </c>
      <c r="Q41" s="12">
        <v>0.65695530314292105</v>
      </c>
      <c r="R41" s="12">
        <v>-1.3262349085062</v>
      </c>
      <c r="S41" s="12">
        <v>-1.22975662212142</v>
      </c>
      <c r="T41" s="12">
        <v>-1.61782818270902</v>
      </c>
    </row>
    <row r="42" spans="1:20" x14ac:dyDescent="0.35">
      <c r="B42" s="11">
        <v>90</v>
      </c>
      <c r="C42" s="12">
        <v>0.55681589687835997</v>
      </c>
      <c r="D42" s="12">
        <v>0.48489417504108401</v>
      </c>
      <c r="E42" s="12">
        <v>0.44600640917981199</v>
      </c>
      <c r="F42" s="12">
        <v>0.254167455595807</v>
      </c>
      <c r="G42" s="12">
        <v>-0.39814331447108597</v>
      </c>
      <c r="H42" s="12">
        <v>-0.77516239350381499</v>
      </c>
      <c r="I42" s="12">
        <v>-0.86517792440755703</v>
      </c>
      <c r="M42" s="11">
        <v>90</v>
      </c>
      <c r="N42" s="12">
        <v>0.86095290966413696</v>
      </c>
      <c r="O42" s="12">
        <v>0.83109505604136003</v>
      </c>
      <c r="P42" s="12">
        <v>1.1897035516996599</v>
      </c>
      <c r="Q42" s="12">
        <v>1.1190163384399401</v>
      </c>
      <c r="R42" s="12">
        <v>-0.96862051116738102</v>
      </c>
      <c r="S42" s="12">
        <v>-1.3069014084430099</v>
      </c>
      <c r="T42" s="12">
        <v>-1.34851673090295</v>
      </c>
    </row>
    <row r="45" spans="1:20" x14ac:dyDescent="0.35">
      <c r="A45" s="6" t="s">
        <v>21</v>
      </c>
      <c r="B45" t="s">
        <v>7</v>
      </c>
      <c r="C45" s="45" t="s">
        <v>22</v>
      </c>
      <c r="D45" s="46"/>
      <c r="E45" s="46"/>
      <c r="F45" s="46"/>
      <c r="G45" s="46"/>
      <c r="H45" s="46"/>
      <c r="I45" s="46"/>
      <c r="L45" s="6" t="s">
        <v>21</v>
      </c>
      <c r="M45" t="s">
        <v>7</v>
      </c>
      <c r="N45" s="45" t="s">
        <v>22</v>
      </c>
      <c r="O45" s="46"/>
      <c r="P45" s="46"/>
      <c r="Q45" s="46"/>
      <c r="R45" s="46"/>
      <c r="S45" s="46"/>
      <c r="T45" s="46"/>
    </row>
    <row r="46" spans="1:20" x14ac:dyDescent="0.35">
      <c r="A46" t="s">
        <v>23</v>
      </c>
      <c r="B46" s="8" t="s">
        <v>24</v>
      </c>
      <c r="C46" s="9">
        <v>0</v>
      </c>
      <c r="D46" s="9">
        <v>30</v>
      </c>
      <c r="E46" s="9">
        <v>60</v>
      </c>
      <c r="F46" s="10">
        <v>90</v>
      </c>
      <c r="G46" s="10">
        <v>120</v>
      </c>
      <c r="H46" s="10">
        <v>150</v>
      </c>
      <c r="I46" s="10">
        <v>180</v>
      </c>
      <c r="L46" t="s">
        <v>23</v>
      </c>
      <c r="M46" s="8" t="s">
        <v>24</v>
      </c>
      <c r="N46" s="9">
        <v>0</v>
      </c>
      <c r="O46" s="9">
        <v>30</v>
      </c>
      <c r="P46" s="9">
        <v>60</v>
      </c>
      <c r="Q46" s="10">
        <v>90</v>
      </c>
      <c r="R46" s="10">
        <v>120</v>
      </c>
      <c r="S46" s="10">
        <v>150</v>
      </c>
      <c r="T46" s="10">
        <v>180</v>
      </c>
    </row>
    <row r="47" spans="1:20" x14ac:dyDescent="0.35">
      <c r="A47" t="s">
        <v>25</v>
      </c>
      <c r="B47" s="11">
        <v>0</v>
      </c>
      <c r="C47" s="12">
        <v>1.0588754988460399E-2</v>
      </c>
      <c r="D47" s="12">
        <v>4.3351899628687601E-3</v>
      </c>
      <c r="E47" s="12">
        <v>1.82949014299003E-3</v>
      </c>
      <c r="F47" s="12">
        <v>2.66719641704425E-3</v>
      </c>
      <c r="G47" s="12">
        <v>-2.3565017817080802E-3</v>
      </c>
      <c r="H47" s="12">
        <v>-4.56834613648535E-3</v>
      </c>
      <c r="I47" s="12">
        <v>-6.6336301542345598E-3</v>
      </c>
      <c r="L47" t="s">
        <v>25</v>
      </c>
      <c r="M47" s="11">
        <v>0</v>
      </c>
      <c r="N47" s="12">
        <v>1.35641944387049E-2</v>
      </c>
      <c r="O47" s="12">
        <v>8.7679935521134799E-3</v>
      </c>
      <c r="P47" s="12">
        <v>1.1112674283619299E-2</v>
      </c>
      <c r="Q47" s="12">
        <v>-3.8709778752551099E-4</v>
      </c>
      <c r="R47" s="12">
        <v>-3.6029862726811202E-3</v>
      </c>
      <c r="S47" s="12">
        <v>-7.9073245876019795E-3</v>
      </c>
      <c r="T47" s="12">
        <v>-5.1153280179118896E-3</v>
      </c>
    </row>
    <row r="48" spans="1:20" x14ac:dyDescent="0.35">
      <c r="A48" t="s">
        <v>26</v>
      </c>
      <c r="B48" s="11">
        <v>15</v>
      </c>
      <c r="C48" s="12">
        <v>5.33256182129472E-2</v>
      </c>
      <c r="D48" s="12">
        <v>2.74414047140271E-2</v>
      </c>
      <c r="E48" s="12">
        <v>2.0293631362046999E-2</v>
      </c>
      <c r="F48" s="12">
        <v>1.8609216185830901E-3</v>
      </c>
      <c r="G48" s="12">
        <v>-3.8195475116636297E-2</v>
      </c>
      <c r="H48" s="12">
        <v>-6.9587696188399994E-2</v>
      </c>
      <c r="I48" s="12">
        <v>-0.104539398981443</v>
      </c>
      <c r="L48" t="s">
        <v>27</v>
      </c>
      <c r="M48" s="11">
        <v>15</v>
      </c>
      <c r="N48" s="12">
        <v>0.13643056918614699</v>
      </c>
      <c r="O48" s="12">
        <v>1.64061271749927E-2</v>
      </c>
      <c r="P48" s="12">
        <v>1.9678058790009799E-2</v>
      </c>
      <c r="Q48" s="12">
        <v>-1.41672577860479E-3</v>
      </c>
      <c r="R48" s="12">
        <v>-2.3464943609665799E-2</v>
      </c>
      <c r="S48" s="12">
        <v>-6.4788499938413596E-2</v>
      </c>
      <c r="T48" s="12">
        <v>-8.9805003644482503E-2</v>
      </c>
    </row>
    <row r="49" spans="1:21" x14ac:dyDescent="0.35">
      <c r="A49" t="s">
        <v>28</v>
      </c>
      <c r="B49" s="11">
        <v>30</v>
      </c>
      <c r="C49" s="12">
        <v>9.9273883860463694E-2</v>
      </c>
      <c r="D49" s="12">
        <v>8.1233057603783299E-2</v>
      </c>
      <c r="E49" s="12">
        <v>2.5447630045860099E-2</v>
      </c>
      <c r="F49" s="12">
        <v>1.21728540186262E-3</v>
      </c>
      <c r="G49" s="12">
        <v>-4.5057318547530797E-2</v>
      </c>
      <c r="H49" s="12">
        <v>-6.6265785198749094E-2</v>
      </c>
      <c r="I49" s="12">
        <v>-9.4603608513807697E-2</v>
      </c>
      <c r="L49" t="s">
        <v>29</v>
      </c>
      <c r="M49" s="11">
        <v>30</v>
      </c>
      <c r="N49" s="12">
        <v>0.15804668720505299</v>
      </c>
      <c r="O49" s="12">
        <v>6.44462350301057E-2</v>
      </c>
      <c r="P49" s="12">
        <v>2.8538057122484198E-2</v>
      </c>
      <c r="Q49" s="12">
        <v>-2.4351239951698402E-3</v>
      </c>
      <c r="R49" s="12">
        <v>-6.4007419307150704E-2</v>
      </c>
      <c r="S49" s="12">
        <v>-0.183659355825912</v>
      </c>
      <c r="T49" s="12">
        <v>-0.1663839517806</v>
      </c>
    </row>
    <row r="50" spans="1:21" x14ac:dyDescent="0.35">
      <c r="A50" t="s">
        <v>102</v>
      </c>
      <c r="B50" s="11">
        <v>45</v>
      </c>
      <c r="C50" s="12">
        <v>4.59557145335917E-2</v>
      </c>
      <c r="D50" s="12">
        <v>5.8933876176386103E-2</v>
      </c>
      <c r="E50" s="12">
        <v>3.7110842044351E-2</v>
      </c>
      <c r="F50" s="12">
        <v>3.1939597055464499E-3</v>
      </c>
      <c r="G50" s="12">
        <v>-4.6113307007045398E-2</v>
      </c>
      <c r="H50" s="12">
        <v>-5.0280255610763998E-2</v>
      </c>
      <c r="I50" s="12">
        <v>-6.0934281538634498E-2</v>
      </c>
      <c r="L50" t="s">
        <v>103</v>
      </c>
      <c r="M50" s="11">
        <v>45</v>
      </c>
      <c r="N50" s="12">
        <v>6.4915199100839094E-2</v>
      </c>
      <c r="O50" s="12">
        <v>4.1774342532602399E-2</v>
      </c>
      <c r="P50" s="12">
        <v>3.0142292371989601E-4</v>
      </c>
      <c r="Q50" s="12">
        <v>-1.34253024939904E-3</v>
      </c>
      <c r="R50" s="12">
        <v>-7.8712765256360603E-2</v>
      </c>
      <c r="S50" s="12">
        <v>-9.4077671548329495E-2</v>
      </c>
      <c r="T50" s="12">
        <v>-9.9761932810144505E-2</v>
      </c>
    </row>
    <row r="51" spans="1:21" x14ac:dyDescent="0.35">
      <c r="B51" s="11">
        <v>60</v>
      </c>
      <c r="C51" s="12">
        <v>3.3180740505665503E-2</v>
      </c>
      <c r="D51" s="12">
        <v>2.45528477233623E-2</v>
      </c>
      <c r="E51" s="12">
        <v>1.5623894093345201E-2</v>
      </c>
      <c r="F51" s="12">
        <v>3.64410835873795E-4</v>
      </c>
      <c r="G51" s="12">
        <v>-2.4169010730155802E-2</v>
      </c>
      <c r="H51" s="12">
        <v>-3.12728487533055E-2</v>
      </c>
      <c r="I51" s="12">
        <v>-5.3778341390141399E-2</v>
      </c>
      <c r="M51" s="11">
        <v>60</v>
      </c>
      <c r="N51" s="12">
        <v>4.5352255960147497E-2</v>
      </c>
      <c r="O51" s="12">
        <v>3.3265782471002599E-2</v>
      </c>
      <c r="P51" s="12">
        <v>-2.1389156675045699E-2</v>
      </c>
      <c r="Q51" s="12">
        <v>-5.0279099494425104E-4</v>
      </c>
      <c r="R51" s="12">
        <v>-6.8732113300780495E-2</v>
      </c>
      <c r="S51" s="12">
        <v>-6.1774937493682097E-2</v>
      </c>
      <c r="T51" s="12">
        <v>-0.11054483231550601</v>
      </c>
    </row>
    <row r="52" spans="1:21" x14ac:dyDescent="0.35">
      <c r="B52" s="11">
        <v>75</v>
      </c>
      <c r="C52" s="12">
        <v>1.7351619677218901E-2</v>
      </c>
      <c r="D52" s="12">
        <v>1.69696694446771E-2</v>
      </c>
      <c r="E52" s="12">
        <v>3.3078263334345701E-3</v>
      </c>
      <c r="F52" s="12">
        <v>4.2482826758157696E-3</v>
      </c>
      <c r="G52" s="12">
        <v>-1.8390081554631899E-2</v>
      </c>
      <c r="H52" s="12">
        <v>-2.47385331964423E-2</v>
      </c>
      <c r="I52" s="12">
        <v>-2.2038716764819E-2</v>
      </c>
      <c r="M52" s="11">
        <v>75</v>
      </c>
      <c r="N52" s="12">
        <v>1.1676794590231999E-2</v>
      </c>
      <c r="O52" s="12">
        <v>8.52305344733802E-3</v>
      </c>
      <c r="P52" s="12">
        <v>-2.6251566741682601E-2</v>
      </c>
      <c r="Q52" s="12">
        <v>-1.4784412206499101E-3</v>
      </c>
      <c r="R52" s="12">
        <v>-6.3644297258889204E-2</v>
      </c>
      <c r="S52" s="12">
        <v>-5.7480927456810098E-2</v>
      </c>
      <c r="T52" s="12">
        <v>-5.3222040010699002E-2</v>
      </c>
    </row>
    <row r="53" spans="1:21" x14ac:dyDescent="0.35">
      <c r="B53" s="11">
        <v>90</v>
      </c>
      <c r="C53" s="12">
        <v>1.16489556148633E-2</v>
      </c>
      <c r="D53" s="12">
        <v>9.66972516489863E-4</v>
      </c>
      <c r="E53" s="12">
        <v>-1.2970328934488399E-4</v>
      </c>
      <c r="F53" s="12">
        <v>-5.1117329825166096E-3</v>
      </c>
      <c r="G53" s="12">
        <v>-1.19806712658043E-2</v>
      </c>
      <c r="H53" s="12">
        <v>-2.5163501019150598E-3</v>
      </c>
      <c r="I53" s="12">
        <v>-1.2057381476257499E-2</v>
      </c>
      <c r="M53" s="11">
        <v>90</v>
      </c>
      <c r="N53" s="12">
        <v>6.3654210140202297E-2</v>
      </c>
      <c r="O53" s="12">
        <v>-1.56688326447059E-2</v>
      </c>
      <c r="P53" s="12">
        <v>-3.7232573113878599E-2</v>
      </c>
      <c r="Q53" s="12">
        <v>-1.01745537889783E-2</v>
      </c>
      <c r="R53" s="12">
        <v>-3.4876092540856302E-2</v>
      </c>
      <c r="S53" s="12">
        <v>-3.6623770549146097E-2</v>
      </c>
      <c r="T53" s="12">
        <v>-2.3449484847743101E-2</v>
      </c>
    </row>
    <row r="56" spans="1:21" x14ac:dyDescent="0.35">
      <c r="A56" s="6" t="s">
        <v>30</v>
      </c>
      <c r="B56" t="s">
        <v>7</v>
      </c>
      <c r="C56" s="45" t="s">
        <v>22</v>
      </c>
      <c r="D56" s="46"/>
      <c r="E56" s="46"/>
      <c r="F56" s="46"/>
      <c r="G56" s="46"/>
      <c r="H56" s="46"/>
      <c r="I56" s="46"/>
      <c r="L56" s="6" t="s">
        <v>30</v>
      </c>
      <c r="M56" t="s">
        <v>7</v>
      </c>
      <c r="N56" s="45" t="s">
        <v>22</v>
      </c>
      <c r="O56" s="46"/>
      <c r="P56" s="46"/>
      <c r="Q56" s="46"/>
      <c r="R56" s="46"/>
      <c r="S56" s="46"/>
      <c r="T56" s="46"/>
      <c r="U56" s="5"/>
    </row>
    <row r="57" spans="1:21" x14ac:dyDescent="0.35">
      <c r="A57" t="s">
        <v>23</v>
      </c>
      <c r="B57" s="8" t="s">
        <v>24</v>
      </c>
      <c r="C57" s="9">
        <v>0</v>
      </c>
      <c r="D57" s="9">
        <v>30</v>
      </c>
      <c r="E57" s="9">
        <v>60</v>
      </c>
      <c r="F57" s="10">
        <v>90</v>
      </c>
      <c r="G57" s="10">
        <v>120</v>
      </c>
      <c r="H57" s="10">
        <v>150</v>
      </c>
      <c r="I57" s="10">
        <v>180</v>
      </c>
      <c r="L57" t="s">
        <v>23</v>
      </c>
      <c r="M57" s="8" t="s">
        <v>24</v>
      </c>
      <c r="N57" s="9">
        <v>0</v>
      </c>
      <c r="O57" s="9">
        <v>30</v>
      </c>
      <c r="P57" s="9">
        <v>60</v>
      </c>
      <c r="Q57" s="10">
        <v>90</v>
      </c>
      <c r="R57" s="10">
        <v>120</v>
      </c>
      <c r="S57" s="10">
        <v>150</v>
      </c>
      <c r="T57" s="10">
        <v>180</v>
      </c>
    </row>
    <row r="58" spans="1:21" x14ac:dyDescent="0.35">
      <c r="A58" t="s">
        <v>25</v>
      </c>
      <c r="B58" s="11">
        <v>0</v>
      </c>
      <c r="C58" s="32">
        <v>0.10865666259713801</v>
      </c>
      <c r="D58" s="32">
        <v>9.9929053296756803E-2</v>
      </c>
      <c r="E58" s="32">
        <v>7.6876871160749496E-2</v>
      </c>
      <c r="F58" s="32">
        <v>4.8823342522607898E-3</v>
      </c>
      <c r="G58" s="32">
        <v>-0.100687186922487</v>
      </c>
      <c r="H58" s="32">
        <v>-0.104422646411479</v>
      </c>
      <c r="I58" s="32">
        <v>-0.12610690150085899</v>
      </c>
      <c r="L58" t="s">
        <v>25</v>
      </c>
      <c r="M58" s="11">
        <v>0</v>
      </c>
      <c r="N58" s="32">
        <v>0.445475639509263</v>
      </c>
      <c r="O58" s="32">
        <v>0.41475937845136401</v>
      </c>
      <c r="P58" s="32">
        <v>0.40272311697212998</v>
      </c>
      <c r="Q58" s="32">
        <v>-5.4367442862846404E-3</v>
      </c>
      <c r="R58" s="32">
        <v>-4.9309418095776797E-2</v>
      </c>
      <c r="S58" s="32">
        <v>-0.101657595417857</v>
      </c>
      <c r="T58" s="32">
        <v>-0.36516050527020399</v>
      </c>
    </row>
    <row r="59" spans="1:21" x14ac:dyDescent="0.35">
      <c r="A59" t="s">
        <v>26</v>
      </c>
      <c r="B59" s="11">
        <v>15</v>
      </c>
      <c r="C59" s="12">
        <v>0.14079900820317801</v>
      </c>
      <c r="D59" s="12">
        <v>9.7550693251759094E-2</v>
      </c>
      <c r="E59" s="12">
        <v>8.4390989456725199E-2</v>
      </c>
      <c r="F59" s="12">
        <v>8.3098643861151608E-3</v>
      </c>
      <c r="G59" s="12">
        <v>-0.155676715684401</v>
      </c>
      <c r="H59" s="12">
        <v>-0.16844385200008999</v>
      </c>
      <c r="I59" s="12">
        <v>-0.15051281210037801</v>
      </c>
      <c r="L59" t="s">
        <v>27</v>
      </c>
      <c r="M59" s="11">
        <v>15</v>
      </c>
      <c r="N59" s="12">
        <v>0.61871640854351795</v>
      </c>
      <c r="O59" s="12">
        <v>0.41361846354888199</v>
      </c>
      <c r="P59" s="12">
        <v>0.515965566884246</v>
      </c>
      <c r="Q59" s="12">
        <v>-4.1965266280316701E-2</v>
      </c>
      <c r="R59" s="12">
        <v>-0.54118242395803495</v>
      </c>
      <c r="S59" s="12">
        <v>-0.70424895401657395</v>
      </c>
      <c r="T59" s="12">
        <v>-0.76279124782115804</v>
      </c>
    </row>
    <row r="60" spans="1:21" x14ac:dyDescent="0.35">
      <c r="A60" t="s">
        <v>28</v>
      </c>
      <c r="B60" s="11">
        <v>30</v>
      </c>
      <c r="C60" s="12">
        <v>0.202854646653502</v>
      </c>
      <c r="D60" s="12">
        <v>0.183567246391691</v>
      </c>
      <c r="E60" s="12">
        <v>0.105504786088057</v>
      </c>
      <c r="F60" s="12">
        <v>7.49479707559944E-3</v>
      </c>
      <c r="G60" s="12">
        <v>-0.12190700173491099</v>
      </c>
      <c r="H60" s="12">
        <v>-0.15405447258400001</v>
      </c>
      <c r="I60" s="12">
        <v>-0.20976826667106299</v>
      </c>
      <c r="L60" t="s">
        <v>29</v>
      </c>
      <c r="M60" s="11">
        <v>30</v>
      </c>
      <c r="N60" s="12">
        <v>0.65421618212516897</v>
      </c>
      <c r="O60" s="12">
        <v>0.42955289595812302</v>
      </c>
      <c r="P60" s="12">
        <v>0.55093052417286204</v>
      </c>
      <c r="Q60" s="12">
        <v>-6.5023605959489097E-2</v>
      </c>
      <c r="R60" s="12">
        <v>-0.52553604039865798</v>
      </c>
      <c r="S60" s="12">
        <v>-0.55596838221363598</v>
      </c>
      <c r="T60" s="12">
        <v>-0.51490552371089704</v>
      </c>
    </row>
    <row r="61" spans="1:21" x14ac:dyDescent="0.35">
      <c r="A61" t="s">
        <v>102</v>
      </c>
      <c r="B61" s="11">
        <v>45</v>
      </c>
      <c r="C61" s="12">
        <v>0.123985375254661</v>
      </c>
      <c r="D61" s="12">
        <v>0.139561134565277</v>
      </c>
      <c r="E61" s="12">
        <v>0.124820924103322</v>
      </c>
      <c r="F61" s="12">
        <v>8.7507061595948205E-3</v>
      </c>
      <c r="G61" s="12">
        <v>-0.123819432377615</v>
      </c>
      <c r="H61" s="12">
        <v>-0.103912271129846</v>
      </c>
      <c r="I61" s="12">
        <v>-0.11576800967961901</v>
      </c>
      <c r="L61" t="s">
        <v>103</v>
      </c>
      <c r="M61" s="11">
        <v>45</v>
      </c>
      <c r="N61" s="12">
        <v>0.45930356825549101</v>
      </c>
      <c r="O61" s="12">
        <v>0.33050454651644801</v>
      </c>
      <c r="P61" s="12">
        <v>0.41238037993294901</v>
      </c>
      <c r="Q61" s="12">
        <v>-3.5564094680098503E-2</v>
      </c>
      <c r="R61" s="12">
        <v>-0.35901557765484898</v>
      </c>
      <c r="S61" s="12">
        <v>-0.38273313986405</v>
      </c>
      <c r="T61" s="12">
        <v>-0.39502328064532199</v>
      </c>
    </row>
    <row r="62" spans="1:21" x14ac:dyDescent="0.35">
      <c r="B62" s="11">
        <v>60</v>
      </c>
      <c r="C62" s="12">
        <v>0.10048966207944</v>
      </c>
      <c r="D62" s="12">
        <v>8.5398643323915793E-2</v>
      </c>
      <c r="E62" s="12">
        <v>8.5751163239951605E-2</v>
      </c>
      <c r="F62" s="12">
        <v>3.2225984646783502E-3</v>
      </c>
      <c r="G62" s="12">
        <v>-8.1513108278960703E-2</v>
      </c>
      <c r="H62" s="12">
        <v>-8.2865700734329306E-2</v>
      </c>
      <c r="I62" s="12">
        <v>-0.110903218757797</v>
      </c>
      <c r="M62" s="11">
        <v>60</v>
      </c>
      <c r="N62" s="12">
        <v>0.39780740794810099</v>
      </c>
      <c r="O62" s="12">
        <v>0.30068424923896903</v>
      </c>
      <c r="P62" s="12">
        <v>-0.319816480462293</v>
      </c>
      <c r="Q62" s="12">
        <v>-3.3203837721416198E-2</v>
      </c>
      <c r="R62" s="12">
        <v>-0.345038436024731</v>
      </c>
      <c r="S62" s="12">
        <v>-0.27877359764415</v>
      </c>
      <c r="T62" s="12">
        <v>-0.38548428342386998</v>
      </c>
    </row>
    <row r="63" spans="1:21" x14ac:dyDescent="0.35">
      <c r="B63" s="11">
        <v>75</v>
      </c>
      <c r="C63" s="12">
        <v>8.2429913498987997E-2</v>
      </c>
      <c r="D63" s="12">
        <v>7.4154198300760393E-2</v>
      </c>
      <c r="E63" s="12">
        <v>5.7979789181956599E-2</v>
      </c>
      <c r="F63" s="12">
        <v>1.17978536289003E-2</v>
      </c>
      <c r="G63" s="12">
        <v>-6.9814332362401199E-2</v>
      </c>
      <c r="H63" s="12">
        <v>-7.2308308529085194E-2</v>
      </c>
      <c r="I63" s="12">
        <v>-7.9995558127227098E-2</v>
      </c>
      <c r="M63" s="11">
        <v>75</v>
      </c>
      <c r="N63" s="12">
        <v>0.33884403632681398</v>
      </c>
      <c r="O63" s="12">
        <v>0.309934768536272</v>
      </c>
      <c r="P63" s="12">
        <v>-0.49360151060962398</v>
      </c>
      <c r="Q63" s="12">
        <v>-7.2499378084752597E-2</v>
      </c>
      <c r="R63" s="12">
        <v>-0.39532319172788299</v>
      </c>
      <c r="S63" s="12">
        <v>-0.30944272540990703</v>
      </c>
      <c r="T63" s="12">
        <v>-0.39726493083661402</v>
      </c>
    </row>
    <row r="64" spans="1:21" x14ac:dyDescent="0.35">
      <c r="B64" s="11">
        <v>90</v>
      </c>
      <c r="C64" s="12">
        <v>3.9432818660913603E-2</v>
      </c>
      <c r="D64" s="12">
        <v>5.8395341526199303E-2</v>
      </c>
      <c r="E64" s="12">
        <v>5.2288529988558298E-2</v>
      </c>
      <c r="F64" s="12">
        <v>-9.00558674698132E-3</v>
      </c>
      <c r="G64" s="12">
        <v>-5.9560951546446798E-2</v>
      </c>
      <c r="H64" s="12">
        <v>-5.9232549176707901E-2</v>
      </c>
      <c r="I64" s="12">
        <v>-7.75351628091102E-2</v>
      </c>
      <c r="M64" s="11">
        <v>90</v>
      </c>
      <c r="N64" s="12">
        <v>0.20505613828357599</v>
      </c>
      <c r="O64" s="12">
        <v>-0.24477782132940001</v>
      </c>
      <c r="P64" s="12">
        <v>-0.44697346067877503</v>
      </c>
      <c r="Q64" s="12">
        <v>-7.3022590199859294E-2</v>
      </c>
      <c r="R64" s="12">
        <v>-0.32329585866854998</v>
      </c>
      <c r="S64" s="12">
        <v>-0.326667321686127</v>
      </c>
      <c r="T64" s="12">
        <v>-0.33519696635345803</v>
      </c>
    </row>
    <row r="67" spans="1:20" x14ac:dyDescent="0.35">
      <c r="A67" s="6" t="s">
        <v>31</v>
      </c>
      <c r="B67" t="s">
        <v>8</v>
      </c>
      <c r="C67" s="45" t="s">
        <v>22</v>
      </c>
      <c r="D67" s="46"/>
      <c r="E67" s="46"/>
      <c r="F67" s="46"/>
      <c r="G67" s="46"/>
      <c r="H67" s="46"/>
      <c r="I67" s="46"/>
      <c r="L67" s="6" t="s">
        <v>31</v>
      </c>
      <c r="M67" t="s">
        <v>8</v>
      </c>
      <c r="N67" s="45" t="s">
        <v>22</v>
      </c>
      <c r="O67" s="46"/>
      <c r="P67" s="46"/>
      <c r="Q67" s="46"/>
      <c r="R67" s="46"/>
      <c r="S67" s="46"/>
      <c r="T67" s="46"/>
    </row>
    <row r="68" spans="1:20" x14ac:dyDescent="0.35">
      <c r="A68" t="s">
        <v>23</v>
      </c>
      <c r="B68" s="8" t="s">
        <v>24</v>
      </c>
      <c r="C68" s="9">
        <v>0</v>
      </c>
      <c r="D68" s="9">
        <v>30</v>
      </c>
      <c r="E68" s="9">
        <v>60</v>
      </c>
      <c r="F68" s="10">
        <v>90</v>
      </c>
      <c r="G68" s="10">
        <v>120</v>
      </c>
      <c r="H68" s="10">
        <v>150</v>
      </c>
      <c r="I68" s="10">
        <v>180</v>
      </c>
      <c r="L68" t="s">
        <v>23</v>
      </c>
      <c r="M68" s="8" t="s">
        <v>24</v>
      </c>
      <c r="N68" s="9">
        <v>0</v>
      </c>
      <c r="O68" s="9">
        <v>30</v>
      </c>
      <c r="P68" s="9">
        <v>60</v>
      </c>
      <c r="Q68" s="10">
        <v>90</v>
      </c>
      <c r="R68" s="10">
        <v>120</v>
      </c>
      <c r="S68" s="10">
        <v>150</v>
      </c>
      <c r="T68" s="10">
        <v>180</v>
      </c>
    </row>
    <row r="69" spans="1:20" x14ac:dyDescent="0.35">
      <c r="A69" t="s">
        <v>25</v>
      </c>
      <c r="B69" s="11">
        <v>0</v>
      </c>
      <c r="C69" s="12">
        <v>9.9847616926033403E-2</v>
      </c>
      <c r="D69" s="12">
        <v>8.1334616121499198E-2</v>
      </c>
      <c r="E69" s="12">
        <v>5.6107754360699501E-2</v>
      </c>
      <c r="F69" s="12">
        <v>4.9946869616398402E-2</v>
      </c>
      <c r="G69" s="12">
        <v>-6.7535226423382499E-2</v>
      </c>
      <c r="H69" s="12">
        <v>-7.1449025434448504E-2</v>
      </c>
      <c r="I69" s="12">
        <v>-6.9576675304776694E-2</v>
      </c>
      <c r="L69" t="s">
        <v>25</v>
      </c>
      <c r="M69" s="11">
        <v>0</v>
      </c>
      <c r="N69" s="12">
        <v>0.11919351579007401</v>
      </c>
      <c r="O69" s="12">
        <v>8.5095025295693294E-2</v>
      </c>
      <c r="P69" s="12">
        <v>0.14716741077661799</v>
      </c>
      <c r="Q69" s="12">
        <v>-6.57912363745079E-2</v>
      </c>
      <c r="R69" s="12">
        <v>-9.4661870158805395E-2</v>
      </c>
      <c r="S69" s="12">
        <v>-9.8408963708614905E-2</v>
      </c>
      <c r="T69" s="12">
        <v>-9.2764767211643506E-2</v>
      </c>
    </row>
    <row r="70" spans="1:20" x14ac:dyDescent="0.35">
      <c r="A70" t="s">
        <v>26</v>
      </c>
      <c r="B70" s="11">
        <v>15</v>
      </c>
      <c r="C70" s="12">
        <v>0.27528690756694701</v>
      </c>
      <c r="D70" s="12">
        <v>0.21047284343456801</v>
      </c>
      <c r="E70" s="12">
        <v>0.14253587856844199</v>
      </c>
      <c r="F70" s="12">
        <v>9.8275705433039807E-3</v>
      </c>
      <c r="G70" s="12">
        <v>-0.15299030379650799</v>
      </c>
      <c r="H70" s="12">
        <v>-0.254060300645786</v>
      </c>
      <c r="I70" s="12">
        <v>-0.31915974861431401</v>
      </c>
      <c r="L70" t="s">
        <v>27</v>
      </c>
      <c r="M70" s="11">
        <v>15</v>
      </c>
      <c r="N70" s="12">
        <v>0.68024322872151499</v>
      </c>
      <c r="O70" s="12">
        <v>0.178021722516474</v>
      </c>
      <c r="P70" s="12">
        <v>0.26620266375253998</v>
      </c>
      <c r="Q70" s="12">
        <v>-8.9986453523337208E-3</v>
      </c>
      <c r="R70" s="12">
        <v>-0.12516741173366899</v>
      </c>
      <c r="S70" s="12">
        <v>-0.24255785289930401</v>
      </c>
      <c r="T70" s="12">
        <v>-0.313341641102857</v>
      </c>
    </row>
    <row r="71" spans="1:20" x14ac:dyDescent="0.35">
      <c r="A71" t="s">
        <v>28</v>
      </c>
      <c r="B71" s="11">
        <v>30</v>
      </c>
      <c r="C71" s="12">
        <v>1.0516248527305401</v>
      </c>
      <c r="D71" s="12">
        <v>0.88453723805280804</v>
      </c>
      <c r="E71" s="12">
        <v>0.49404452867896598</v>
      </c>
      <c r="F71" s="12">
        <v>1.31070160284059E-2</v>
      </c>
      <c r="G71" s="12">
        <v>-0.45161775679090899</v>
      </c>
      <c r="H71" s="12">
        <v>-0.77821618586167796</v>
      </c>
      <c r="I71" s="12">
        <v>-0.83866252195450997</v>
      </c>
      <c r="L71" t="s">
        <v>29</v>
      </c>
      <c r="M71" s="11">
        <v>30</v>
      </c>
      <c r="N71" s="12">
        <v>1.35247924091794</v>
      </c>
      <c r="O71" s="12">
        <v>0.89177427111402696</v>
      </c>
      <c r="P71" s="12">
        <v>0.422216571456137</v>
      </c>
      <c r="Q71" s="12">
        <v>-2.59117275988076E-2</v>
      </c>
      <c r="R71" s="12">
        <v>-0.57767889306278797</v>
      </c>
      <c r="S71" s="12">
        <v>-1.26614263900261</v>
      </c>
      <c r="T71" s="12">
        <v>-1.13310171431082</v>
      </c>
    </row>
    <row r="72" spans="1:20" x14ac:dyDescent="0.35">
      <c r="A72" t="s">
        <v>102</v>
      </c>
      <c r="B72" s="11">
        <v>45</v>
      </c>
      <c r="C72" s="12">
        <v>1.29062871411294</v>
      </c>
      <c r="D72" s="12">
        <v>1.29224163322911</v>
      </c>
      <c r="E72" s="12">
        <v>0.93275629685391703</v>
      </c>
      <c r="F72" s="12">
        <v>5.30250121155331E-2</v>
      </c>
      <c r="G72" s="12">
        <v>-0.98308802103520598</v>
      </c>
      <c r="H72" s="12">
        <v>-1.1208344781650199</v>
      </c>
      <c r="I72" s="12">
        <v>-1.0606140420644401</v>
      </c>
      <c r="L72" t="s">
        <v>103</v>
      </c>
      <c r="M72" s="11">
        <v>45</v>
      </c>
      <c r="N72" s="12">
        <v>1.72663274040106</v>
      </c>
      <c r="O72" s="12">
        <v>1.4148709170945599</v>
      </c>
      <c r="P72" s="12">
        <v>1.1889539859257801</v>
      </c>
      <c r="Q72" s="12">
        <v>-4.0300719234169703E-2</v>
      </c>
      <c r="R72" s="12">
        <v>-1.12553953872334</v>
      </c>
      <c r="S72" s="12">
        <v>-1.7279300604390699</v>
      </c>
      <c r="T72" s="12">
        <v>-1.3892141375567799</v>
      </c>
    </row>
    <row r="73" spans="1:20" x14ac:dyDescent="0.35">
      <c r="B73" s="11">
        <v>60</v>
      </c>
      <c r="C73" s="12">
        <v>1.4521937931422899</v>
      </c>
      <c r="D73" s="12">
        <v>1.4014783105577899</v>
      </c>
      <c r="E73" s="12">
        <v>1.19801166320666</v>
      </c>
      <c r="F73" s="12">
        <v>1.2538969391012801E-2</v>
      </c>
      <c r="G73" s="12">
        <v>-1.13435092460544</v>
      </c>
      <c r="H73" s="12">
        <v>-1.17582564178296</v>
      </c>
      <c r="I73" s="12">
        <v>-1.3255575306229399</v>
      </c>
      <c r="M73" s="11">
        <v>60</v>
      </c>
      <c r="N73" s="12">
        <v>2.14628211264675</v>
      </c>
      <c r="O73" s="12">
        <v>1.83203009524348</v>
      </c>
      <c r="P73" s="12">
        <v>1.5245407811803999</v>
      </c>
      <c r="Q73" s="12">
        <v>-1.30218788991783E-2</v>
      </c>
      <c r="R73" s="12">
        <v>-1.5255269419227999</v>
      </c>
      <c r="S73" s="12">
        <v>-1.5569310230453699</v>
      </c>
      <c r="T73" s="12">
        <v>-2.0788708629531101</v>
      </c>
    </row>
    <row r="74" spans="1:20" x14ac:dyDescent="0.35">
      <c r="B74" s="11">
        <v>75</v>
      </c>
      <c r="C74" s="12">
        <v>1.5135925171833899</v>
      </c>
      <c r="D74" s="12">
        <v>1.4367633684249099</v>
      </c>
      <c r="E74" s="12">
        <v>1.3224723831079199</v>
      </c>
      <c r="F74" s="12">
        <v>7.1944668711637697E-2</v>
      </c>
      <c r="G74" s="12">
        <v>-1.2284668341665601</v>
      </c>
      <c r="H74" s="12">
        <v>-1.3861077487779501</v>
      </c>
      <c r="I74" s="12">
        <v>-1.3769125651510901</v>
      </c>
      <c r="M74" s="11">
        <v>75</v>
      </c>
      <c r="N74" s="12">
        <v>2.1501111940942401</v>
      </c>
      <c r="O74" s="12">
        <v>2.0619967843297098</v>
      </c>
      <c r="P74" s="12">
        <v>1.8230721629207101</v>
      </c>
      <c r="Q74" s="12">
        <v>-2.8013834484519402E-2</v>
      </c>
      <c r="R74" s="12">
        <v>-2.1713600270739</v>
      </c>
      <c r="S74" s="12">
        <v>-1.81475747797495</v>
      </c>
      <c r="T74" s="12">
        <v>-2.1087251694854001</v>
      </c>
    </row>
    <row r="75" spans="1:20" x14ac:dyDescent="0.35">
      <c r="B75" s="11">
        <v>90</v>
      </c>
      <c r="C75" s="12">
        <v>-1.5305662705238601</v>
      </c>
      <c r="D75" s="12">
        <v>1.41613635922446</v>
      </c>
      <c r="E75" s="12">
        <v>1.3652383319003301</v>
      </c>
      <c r="F75" s="12">
        <v>2.9023164340568501E-2</v>
      </c>
      <c r="G75" s="12">
        <v>-1.31788698152058</v>
      </c>
      <c r="H75" s="12">
        <v>-1.4400783856710799</v>
      </c>
      <c r="I75" s="12">
        <v>1.5148823639162601</v>
      </c>
      <c r="M75" s="11">
        <v>90</v>
      </c>
      <c r="N75" s="12">
        <v>-2.2629181269794101</v>
      </c>
      <c r="O75" s="12">
        <v>2.0107563450144199</v>
      </c>
      <c r="P75" s="12">
        <v>1.9219654644520501</v>
      </c>
      <c r="Q75" s="12">
        <v>-0.17335808027447699</v>
      </c>
      <c r="R75" s="12">
        <v>-1.9501103428769599</v>
      </c>
      <c r="S75" s="12">
        <v>-2.0324837067809902</v>
      </c>
      <c r="T75" s="12">
        <v>-2.10524781582459</v>
      </c>
    </row>
    <row r="78" spans="1:20" x14ac:dyDescent="0.35">
      <c r="A78" s="6" t="s">
        <v>32</v>
      </c>
      <c r="B78" t="s">
        <v>8</v>
      </c>
      <c r="C78" s="45" t="s">
        <v>22</v>
      </c>
      <c r="D78" s="46"/>
      <c r="E78" s="46"/>
      <c r="F78" s="46"/>
      <c r="G78" s="46"/>
      <c r="H78" s="46"/>
      <c r="I78" s="46"/>
      <c r="L78" s="6" t="s">
        <v>32</v>
      </c>
      <c r="M78" t="s">
        <v>8</v>
      </c>
      <c r="N78" s="45" t="s">
        <v>22</v>
      </c>
      <c r="O78" s="46"/>
      <c r="P78" s="46"/>
      <c r="Q78" s="46"/>
      <c r="R78" s="46"/>
      <c r="S78" s="46"/>
      <c r="T78" s="46"/>
    </row>
    <row r="79" spans="1:20" x14ac:dyDescent="0.35">
      <c r="A79" t="s">
        <v>23</v>
      </c>
      <c r="B79" s="8" t="s">
        <v>24</v>
      </c>
      <c r="C79" s="9">
        <v>0</v>
      </c>
      <c r="D79" s="9">
        <v>30</v>
      </c>
      <c r="E79" s="9">
        <v>60</v>
      </c>
      <c r="F79" s="10">
        <v>90</v>
      </c>
      <c r="G79" s="10">
        <v>120</v>
      </c>
      <c r="H79" s="10">
        <v>150</v>
      </c>
      <c r="I79" s="10">
        <v>180</v>
      </c>
      <c r="L79" t="s">
        <v>23</v>
      </c>
      <c r="M79" s="8" t="s">
        <v>24</v>
      </c>
      <c r="N79" s="9">
        <v>0</v>
      </c>
      <c r="O79" s="9">
        <v>30</v>
      </c>
      <c r="P79" s="9">
        <v>60</v>
      </c>
      <c r="Q79" s="10">
        <v>90</v>
      </c>
      <c r="R79" s="10">
        <v>120</v>
      </c>
      <c r="S79" s="10">
        <v>150</v>
      </c>
      <c r="T79" s="10">
        <v>180</v>
      </c>
    </row>
    <row r="80" spans="1:20" x14ac:dyDescent="0.35">
      <c r="A80" t="s">
        <v>25</v>
      </c>
      <c r="B80" s="11">
        <v>0</v>
      </c>
      <c r="C80" s="32">
        <v>0.429087956252311</v>
      </c>
      <c r="D80" s="32">
        <v>0.34531927204048102</v>
      </c>
      <c r="E80" s="32">
        <v>0.27337727561070202</v>
      </c>
      <c r="F80" s="32">
        <v>0.18356091215131801</v>
      </c>
      <c r="G80" s="32">
        <v>-0.33210362366115398</v>
      </c>
      <c r="H80" s="32">
        <v>-0.28339500067201701</v>
      </c>
      <c r="I80" s="32">
        <v>-0.34472241525972702</v>
      </c>
      <c r="L80" t="s">
        <v>25</v>
      </c>
      <c r="M80" s="11">
        <v>0</v>
      </c>
      <c r="N80" s="32">
        <v>1.17769875062956</v>
      </c>
      <c r="O80" s="32">
        <v>1.07550624563439</v>
      </c>
      <c r="P80" s="32">
        <v>1.10272009000808</v>
      </c>
      <c r="Q80" s="32">
        <v>-0.55162573953247496</v>
      </c>
      <c r="R80" s="32">
        <v>-0.82169751764127097</v>
      </c>
      <c r="S80" s="32">
        <v>-0.79575386171498397</v>
      </c>
      <c r="T80" s="32">
        <v>-0.980885949300487</v>
      </c>
    </row>
    <row r="81" spans="1:20" x14ac:dyDescent="0.35">
      <c r="A81" t="s">
        <v>26</v>
      </c>
      <c r="B81" s="11">
        <v>15</v>
      </c>
      <c r="C81" s="12">
        <v>0.70241484191605796</v>
      </c>
      <c r="D81" s="12">
        <v>0.55325109200898204</v>
      </c>
      <c r="E81" s="12">
        <v>0.33618380823013999</v>
      </c>
      <c r="F81" s="12">
        <v>0.14309523387112</v>
      </c>
      <c r="G81" s="12">
        <v>-0.439564809176545</v>
      </c>
      <c r="H81" s="12">
        <v>-0.59719896772620595</v>
      </c>
      <c r="I81" s="12">
        <v>-0.72783787270844602</v>
      </c>
      <c r="L81" t="s">
        <v>27</v>
      </c>
      <c r="M81" s="11">
        <v>15</v>
      </c>
      <c r="N81" s="12">
        <v>2.16852439722072</v>
      </c>
      <c r="O81" s="12">
        <v>0.89646619869977395</v>
      </c>
      <c r="P81" s="12">
        <v>1.1488769358787601</v>
      </c>
      <c r="Q81" s="12">
        <v>-0.36932218682400902</v>
      </c>
      <c r="R81" s="12">
        <v>-0.68115423311992296</v>
      </c>
      <c r="S81" s="12">
        <v>-1.5805022027836</v>
      </c>
      <c r="T81" s="12">
        <v>-2.03272385159068</v>
      </c>
    </row>
    <row r="82" spans="1:20" x14ac:dyDescent="0.35">
      <c r="A82" t="s">
        <v>28</v>
      </c>
      <c r="B82" s="11">
        <v>30</v>
      </c>
      <c r="C82" s="12">
        <v>1.6278665137498001</v>
      </c>
      <c r="D82" s="12">
        <v>1.4242837414345999</v>
      </c>
      <c r="E82" s="12">
        <v>0.78251869536408902</v>
      </c>
      <c r="F82" s="12">
        <v>0.16142443112712099</v>
      </c>
      <c r="G82" s="12">
        <v>-0.69316950727763704</v>
      </c>
      <c r="H82" s="12">
        <v>-1.2314089276593301</v>
      </c>
      <c r="I82" s="12">
        <v>-1.31734466546958</v>
      </c>
      <c r="L82" t="s">
        <v>29</v>
      </c>
      <c r="M82" s="11">
        <v>30</v>
      </c>
      <c r="N82" s="12">
        <v>3.1057285141969802</v>
      </c>
      <c r="O82" s="12">
        <v>2.1111740072643501</v>
      </c>
      <c r="P82" s="12">
        <v>1.4478209535680999</v>
      </c>
      <c r="Q82" s="12">
        <v>-0.54394823550999205</v>
      </c>
      <c r="R82" s="12">
        <v>-1.5562729687107499</v>
      </c>
      <c r="S82" s="12">
        <v>-2.8877351167499898</v>
      </c>
      <c r="T82" s="12">
        <v>-2.5419741502787598</v>
      </c>
    </row>
    <row r="83" spans="1:20" x14ac:dyDescent="0.35">
      <c r="A83" t="s">
        <v>102</v>
      </c>
      <c r="B83" s="11">
        <v>45</v>
      </c>
      <c r="C83" s="12">
        <v>1.9648435900910799</v>
      </c>
      <c r="D83" s="12">
        <v>1.92345534464941</v>
      </c>
      <c r="E83" s="12">
        <v>1.2353222883674999</v>
      </c>
      <c r="F83" s="12">
        <v>0.171853362831309</v>
      </c>
      <c r="G83" s="12">
        <v>-1.1968071101364099</v>
      </c>
      <c r="H83" s="12">
        <v>-1.5393128157734499</v>
      </c>
      <c r="I83" s="12">
        <v>-1.5175177987424799</v>
      </c>
      <c r="L83" t="s">
        <v>103</v>
      </c>
      <c r="M83" s="11">
        <v>45</v>
      </c>
      <c r="N83" s="12">
        <v>4.0170944693780903</v>
      </c>
      <c r="O83" s="12">
        <v>3.15573487142577</v>
      </c>
      <c r="P83" s="12">
        <v>2.1121055824680499</v>
      </c>
      <c r="Q83" s="12">
        <v>-0.51591107354606303</v>
      </c>
      <c r="R83" s="12">
        <v>-1.7340178740010599</v>
      </c>
      <c r="S83" s="12">
        <v>-3.2596164002974399</v>
      </c>
      <c r="T83" s="12">
        <v>-2.9085321198996801</v>
      </c>
    </row>
    <row r="84" spans="1:20" x14ac:dyDescent="0.35">
      <c r="B84" s="11">
        <v>60</v>
      </c>
      <c r="C84" s="12">
        <v>2.2059615313866998</v>
      </c>
      <c r="D84" s="12">
        <v>2.0604758439659698</v>
      </c>
      <c r="E84" s="12">
        <v>1.45749038488533</v>
      </c>
      <c r="F84" s="12">
        <v>0.13463410254232</v>
      </c>
      <c r="G84" s="12">
        <v>-1.3200327204995299</v>
      </c>
      <c r="H84" s="12">
        <v>-1.6146677192141099</v>
      </c>
      <c r="I84" s="12">
        <v>-1.8191205608101999</v>
      </c>
      <c r="M84" s="11">
        <v>60</v>
      </c>
      <c r="N84" s="12">
        <v>4.9156831341982397</v>
      </c>
      <c r="O84" s="12">
        <v>3.8041635837448902</v>
      </c>
      <c r="P84" s="12">
        <v>2.1347177336229901</v>
      </c>
      <c r="Q84" s="12">
        <v>-0.27353057366910299</v>
      </c>
      <c r="R84" s="12">
        <v>-2.0100576047130998</v>
      </c>
      <c r="S84" s="12">
        <v>-3.2687937749620501</v>
      </c>
      <c r="T84" s="12">
        <v>-3.9335429928079102</v>
      </c>
    </row>
    <row r="85" spans="1:20" x14ac:dyDescent="0.35">
      <c r="B85" s="11">
        <v>75</v>
      </c>
      <c r="C85" s="12">
        <v>2.29076847613611</v>
      </c>
      <c r="D85" s="12">
        <v>2.1242085957628101</v>
      </c>
      <c r="E85" s="12">
        <v>1.4871477258538299</v>
      </c>
      <c r="F85" s="12">
        <v>0.164763947686209</v>
      </c>
      <c r="G85" s="12">
        <v>-1.4220163496358</v>
      </c>
      <c r="H85" s="12">
        <v>-1.83965793379344</v>
      </c>
      <c r="I85" s="12">
        <v>-1.8791659735712101</v>
      </c>
      <c r="M85" s="11">
        <v>75</v>
      </c>
      <c r="N85" s="12">
        <v>4.9891812171622201</v>
      </c>
      <c r="O85" s="12">
        <v>3.9833926209841199</v>
      </c>
      <c r="P85" s="12">
        <v>2.3798575573943501</v>
      </c>
      <c r="Q85" s="12">
        <v>-0.308380875038886</v>
      </c>
      <c r="R85" s="12">
        <v>-2.7421799477929998</v>
      </c>
      <c r="S85" s="12">
        <v>-3.54014889317865</v>
      </c>
      <c r="T85" s="12">
        <v>-4.2946846423725002</v>
      </c>
    </row>
    <row r="86" spans="1:20" x14ac:dyDescent="0.35">
      <c r="B86" s="11">
        <v>90</v>
      </c>
      <c r="C86" s="12">
        <v>2.2714395260753699</v>
      </c>
      <c r="D86" s="12">
        <v>2.0876458979475401</v>
      </c>
      <c r="E86" s="12">
        <v>1.49386493929954</v>
      </c>
      <c r="F86" s="12">
        <v>9.9768866595038003E-2</v>
      </c>
      <c r="G86" s="12">
        <v>-1.4449683411787699</v>
      </c>
      <c r="H86" s="12">
        <v>-1.88883231962818</v>
      </c>
      <c r="I86" s="12">
        <v>-2.0613348184500402</v>
      </c>
      <c r="M86" s="11">
        <v>90</v>
      </c>
      <c r="N86" s="12">
        <v>5.3337929511990403</v>
      </c>
      <c r="O86" s="12">
        <v>4.3535744016892597</v>
      </c>
      <c r="P86" s="12">
        <v>2.6502797866930101</v>
      </c>
      <c r="Q86" s="12">
        <v>-0.43802350467426399</v>
      </c>
      <c r="R86" s="12">
        <v>-2.4823428859273302</v>
      </c>
      <c r="S86" s="12">
        <v>-3.7461105967271102</v>
      </c>
      <c r="T86" s="12">
        <v>-4.3328043432033301</v>
      </c>
    </row>
    <row r="89" spans="1:20" x14ac:dyDescent="0.35">
      <c r="A89" s="6" t="s">
        <v>21</v>
      </c>
      <c r="B89" t="s">
        <v>107</v>
      </c>
      <c r="C89" s="45" t="s">
        <v>22</v>
      </c>
      <c r="D89" s="46"/>
      <c r="E89" s="46"/>
      <c r="F89" s="46"/>
      <c r="G89" s="46"/>
      <c r="H89" s="46"/>
      <c r="I89" s="46"/>
      <c r="L89" s="6" t="s">
        <v>21</v>
      </c>
      <c r="M89" t="s">
        <v>107</v>
      </c>
      <c r="N89" s="45" t="s">
        <v>22</v>
      </c>
      <c r="O89" s="46"/>
      <c r="P89" s="46"/>
      <c r="Q89" s="46"/>
      <c r="R89" s="46"/>
      <c r="S89" s="46"/>
      <c r="T89" s="46"/>
    </row>
    <row r="90" spans="1:20" x14ac:dyDescent="0.35">
      <c r="A90" t="s">
        <v>23</v>
      </c>
      <c r="B90" s="8" t="s">
        <v>24</v>
      </c>
      <c r="C90" s="9">
        <v>0</v>
      </c>
      <c r="D90" s="9">
        <v>30</v>
      </c>
      <c r="E90" s="9">
        <v>60</v>
      </c>
      <c r="F90" s="10">
        <v>90</v>
      </c>
      <c r="G90" s="10">
        <v>120</v>
      </c>
      <c r="H90" s="10">
        <v>150</v>
      </c>
      <c r="I90" s="10">
        <v>180</v>
      </c>
      <c r="L90" t="s">
        <v>23</v>
      </c>
      <c r="M90" s="8" t="s">
        <v>24</v>
      </c>
      <c r="N90" s="9">
        <v>0</v>
      </c>
      <c r="O90" s="9">
        <v>30</v>
      </c>
      <c r="P90" s="9">
        <v>60</v>
      </c>
      <c r="Q90" s="10">
        <v>90</v>
      </c>
      <c r="R90" s="10">
        <v>120</v>
      </c>
      <c r="S90" s="10">
        <v>150</v>
      </c>
      <c r="T90" s="10">
        <v>180</v>
      </c>
    </row>
    <row r="91" spans="1:20" x14ac:dyDescent="0.35">
      <c r="A91" t="s">
        <v>25</v>
      </c>
      <c r="B91" s="11">
        <v>0</v>
      </c>
      <c r="C91" s="12">
        <v>-3.6885879720935E-3</v>
      </c>
      <c r="D91" s="12">
        <v>6.4177590169184201E-3</v>
      </c>
      <c r="E91" s="12">
        <v>-1.8404245218489601E-4</v>
      </c>
      <c r="F91" s="12">
        <v>7.7925281132027997E-4</v>
      </c>
      <c r="G91" s="12">
        <v>8.4826177642212505E-4</v>
      </c>
      <c r="H91" s="12">
        <v>2.13581517789364E-3</v>
      </c>
      <c r="I91" s="12">
        <v>9.0508665449898894E-3</v>
      </c>
      <c r="L91" t="s">
        <v>25</v>
      </c>
      <c r="M91" s="11">
        <v>0</v>
      </c>
      <c r="N91" s="12">
        <v>7.4669025391664798E-3</v>
      </c>
      <c r="O91" s="12">
        <v>1.03026394537088E-2</v>
      </c>
      <c r="P91" s="12">
        <v>1.7146619259999499E-2</v>
      </c>
      <c r="Q91" s="12">
        <v>9.2671244450295408E-3</v>
      </c>
      <c r="R91" s="12">
        <v>8.5751502640373702E-3</v>
      </c>
      <c r="S91" s="12">
        <v>5.1520624677065304E-3</v>
      </c>
      <c r="T91" s="12">
        <v>2.7984513916268E-4</v>
      </c>
    </row>
    <row r="92" spans="1:20" x14ac:dyDescent="0.35">
      <c r="A92" t="s">
        <v>26</v>
      </c>
      <c r="B92" s="11">
        <v>15</v>
      </c>
      <c r="C92" s="12">
        <v>-3.8806768373496601E-3</v>
      </c>
      <c r="D92" s="12">
        <v>2.2076657955378099E-2</v>
      </c>
      <c r="E92" s="12">
        <v>1.2793260811332899E-2</v>
      </c>
      <c r="F92" s="12">
        <v>8.1510053284189802E-4</v>
      </c>
      <c r="G92" s="12">
        <v>3.37181054881142E-2</v>
      </c>
      <c r="H92" s="12">
        <v>3.2584685690057298E-2</v>
      </c>
      <c r="I92" s="12">
        <v>1.43556585662238E-3</v>
      </c>
      <c r="L92" t="s">
        <v>27</v>
      </c>
      <c r="M92" s="11">
        <v>15</v>
      </c>
      <c r="N92" s="12">
        <v>1.7145562894215899E-2</v>
      </c>
      <c r="O92" s="12">
        <v>3.5139351881692399E-2</v>
      </c>
      <c r="P92" s="12">
        <v>6.6135620082023602E-2</v>
      </c>
      <c r="Q92" s="12">
        <v>5.2946719185642298E-3</v>
      </c>
      <c r="R92" s="12">
        <v>2.0710901125999499E-2</v>
      </c>
      <c r="S92" s="12">
        <v>2.5067861039484499E-2</v>
      </c>
      <c r="T92" s="12">
        <v>5.2030921241312499E-3</v>
      </c>
    </row>
    <row r="93" spans="1:20" x14ac:dyDescent="0.35">
      <c r="A93" t="s">
        <v>28</v>
      </c>
      <c r="B93" s="11">
        <v>30</v>
      </c>
      <c r="C93" s="12">
        <v>8.9113990503839908E-3</v>
      </c>
      <c r="D93" s="12">
        <v>7.6056468862063006E-2</v>
      </c>
      <c r="E93" s="12">
        <v>4.5201157373614902E-2</v>
      </c>
      <c r="F93" s="12">
        <v>7.5747462460526297E-4</v>
      </c>
      <c r="G93" s="12">
        <v>7.7257584447059005E-2</v>
      </c>
      <c r="H93" s="12">
        <v>5.8261900532100203E-2</v>
      </c>
      <c r="I93" s="12">
        <v>1.1897999825355899E-2</v>
      </c>
      <c r="L93" t="s">
        <v>29</v>
      </c>
      <c r="M93" s="11">
        <v>30</v>
      </c>
      <c r="N93" s="12">
        <v>2.9621724506724199E-2</v>
      </c>
      <c r="O93" s="12">
        <v>0.103208037993859</v>
      </c>
      <c r="P93" s="12">
        <v>0.10351267929772399</v>
      </c>
      <c r="Q93" s="12">
        <v>7.93380988224421E-3</v>
      </c>
      <c r="R93" s="12">
        <v>7.5581391841487405E-2</v>
      </c>
      <c r="S93" s="12">
        <v>0.110283314983946</v>
      </c>
      <c r="T93" s="12">
        <v>9.3211931280314294E-3</v>
      </c>
    </row>
    <row r="94" spans="1:20" x14ac:dyDescent="0.35">
      <c r="A94" t="s">
        <v>102</v>
      </c>
      <c r="B94" s="11">
        <v>45</v>
      </c>
      <c r="C94" s="12">
        <v>9.6474097150339808E-3</v>
      </c>
      <c r="D94" s="12">
        <v>6.1672234305846299E-2</v>
      </c>
      <c r="E94" s="12">
        <v>8.2095441540905298E-2</v>
      </c>
      <c r="F94" s="12">
        <v>-3.2337231329756101E-3</v>
      </c>
      <c r="G94" s="12">
        <v>0.104781824505914</v>
      </c>
      <c r="H94" s="12">
        <v>5.7072546592169697E-2</v>
      </c>
      <c r="I94" s="12">
        <v>1.01302243756662E-2</v>
      </c>
      <c r="L94" t="s">
        <v>103</v>
      </c>
      <c r="M94" s="11">
        <v>45</v>
      </c>
      <c r="N94" s="12">
        <v>3.7847799249563198E-2</v>
      </c>
      <c r="O94" s="12">
        <v>0.10046710488932301</v>
      </c>
      <c r="P94" s="12">
        <v>0.14415886530545399</v>
      </c>
      <c r="Q94" s="12">
        <v>7.5975481339644203E-3</v>
      </c>
      <c r="R94" s="12">
        <v>0.12704375773330101</v>
      </c>
      <c r="S94" s="12">
        <v>0.106343297424929</v>
      </c>
      <c r="T94" s="12">
        <v>-4.2777938412429696E-3</v>
      </c>
    </row>
    <row r="95" spans="1:20" x14ac:dyDescent="0.35">
      <c r="B95" s="11">
        <v>60</v>
      </c>
      <c r="C95" s="12">
        <v>9.9072827255399006E-3</v>
      </c>
      <c r="D95" s="12">
        <v>5.3341080749469902E-2</v>
      </c>
      <c r="E95" s="12">
        <v>0.11530274172619701</v>
      </c>
      <c r="F95" s="12">
        <v>8.1386741988885201E-4</v>
      </c>
      <c r="G95" s="12">
        <v>7.4821249528613798E-2</v>
      </c>
      <c r="H95" s="12">
        <v>6.3462417117504305E-2</v>
      </c>
      <c r="I95" s="12">
        <v>1.44131062673457E-2</v>
      </c>
      <c r="M95" s="11">
        <v>60</v>
      </c>
      <c r="N95" s="12">
        <v>3.1981338082851897E-2</v>
      </c>
      <c r="O95" s="12">
        <v>8.4013194626351595E-2</v>
      </c>
      <c r="P95" s="12">
        <v>0.14432507733536201</v>
      </c>
      <c r="Q95" s="12">
        <v>1.9074454108983501E-3</v>
      </c>
      <c r="R95" s="12">
        <v>0.13176137032260701</v>
      </c>
      <c r="S95" s="12">
        <v>8.3132643488668695E-2</v>
      </c>
      <c r="T95" s="12">
        <v>1.3292800352039001E-2</v>
      </c>
    </row>
    <row r="96" spans="1:20" x14ac:dyDescent="0.35">
      <c r="B96" s="11">
        <v>75</v>
      </c>
      <c r="C96" s="12">
        <v>9.2089195937472609E-3</v>
      </c>
      <c r="D96" s="12">
        <v>5.3459402686174599E-2</v>
      </c>
      <c r="E96" s="12">
        <v>9.7976145579854498E-2</v>
      </c>
      <c r="F96" s="12">
        <v>-1.04926626523633E-2</v>
      </c>
      <c r="G96" s="12">
        <v>7.2451941929269806E-2</v>
      </c>
      <c r="H96" s="12">
        <v>6.9172806426939307E-2</v>
      </c>
      <c r="I96" s="12">
        <v>1.30335704972965E-2</v>
      </c>
      <c r="M96" s="11">
        <v>75</v>
      </c>
      <c r="N96" s="12">
        <v>2.7763290299993099E-2</v>
      </c>
      <c r="O96" s="12">
        <v>0.112513383921118</v>
      </c>
      <c r="P96" s="12">
        <v>0.15885784743406201</v>
      </c>
      <c r="Q96" s="12">
        <v>3.4444313598187199E-3</v>
      </c>
      <c r="R96" s="12">
        <v>0.18385559070058699</v>
      </c>
      <c r="S96" s="12">
        <v>7.7040883120627998E-2</v>
      </c>
      <c r="T96" s="12">
        <v>6.4045666353422601E-4</v>
      </c>
    </row>
    <row r="97" spans="1:20" x14ac:dyDescent="0.35">
      <c r="B97" s="11">
        <v>90</v>
      </c>
      <c r="C97" s="12">
        <v>9.5728255361880801E-3</v>
      </c>
      <c r="D97" s="12">
        <v>5.0984716890730399E-2</v>
      </c>
      <c r="E97" s="12">
        <v>0.10012485599760799</v>
      </c>
      <c r="F97" s="12">
        <v>-2.2100178297193899E-3</v>
      </c>
      <c r="G97" s="12">
        <v>6.8062952761371004E-2</v>
      </c>
      <c r="H97" s="12">
        <v>6.49981890826513E-2</v>
      </c>
      <c r="I97" s="12">
        <v>1.10113959153292E-2</v>
      </c>
      <c r="M97" s="11">
        <v>90</v>
      </c>
      <c r="N97" s="12">
        <v>2.21305948871778E-2</v>
      </c>
      <c r="O97" s="12">
        <v>9.9858063303009795E-2</v>
      </c>
      <c r="P97" s="12">
        <v>0.178876722848058</v>
      </c>
      <c r="Q97" s="12">
        <v>3.0469045019666699E-2</v>
      </c>
      <c r="R97" s="12">
        <v>0.14565816025956299</v>
      </c>
      <c r="S97" s="12">
        <v>9.6084256197876902E-2</v>
      </c>
      <c r="T97" s="12">
        <v>2.7259447499833902E-3</v>
      </c>
    </row>
    <row r="100" spans="1:20" x14ac:dyDescent="0.35">
      <c r="A100" s="6" t="s">
        <v>30</v>
      </c>
      <c r="B100" t="s">
        <v>107</v>
      </c>
      <c r="C100" s="45" t="s">
        <v>22</v>
      </c>
      <c r="D100" s="46"/>
      <c r="E100" s="46"/>
      <c r="F100" s="46"/>
      <c r="G100" s="46"/>
      <c r="H100" s="46"/>
      <c r="I100" s="46"/>
      <c r="L100" s="6" t="s">
        <v>30</v>
      </c>
      <c r="M100" t="s">
        <v>107</v>
      </c>
      <c r="N100" s="45" t="s">
        <v>22</v>
      </c>
      <c r="O100" s="46"/>
      <c r="P100" s="46"/>
      <c r="Q100" s="46"/>
      <c r="R100" s="46"/>
      <c r="S100" s="46"/>
      <c r="T100" s="46"/>
    </row>
    <row r="101" spans="1:20" x14ac:dyDescent="0.35">
      <c r="A101" t="s">
        <v>23</v>
      </c>
      <c r="B101" s="8" t="s">
        <v>24</v>
      </c>
      <c r="C101" s="9">
        <v>0</v>
      </c>
      <c r="D101" s="9">
        <v>30</v>
      </c>
      <c r="E101" s="9">
        <v>60</v>
      </c>
      <c r="F101" s="10">
        <v>90</v>
      </c>
      <c r="G101" s="10">
        <v>120</v>
      </c>
      <c r="H101" s="10">
        <v>150</v>
      </c>
      <c r="I101" s="10">
        <v>180</v>
      </c>
      <c r="L101" t="s">
        <v>23</v>
      </c>
      <c r="M101" s="8" t="s">
        <v>24</v>
      </c>
      <c r="N101" s="9">
        <v>0</v>
      </c>
      <c r="O101" s="9">
        <v>30</v>
      </c>
      <c r="P101" s="9">
        <v>60</v>
      </c>
      <c r="Q101" s="10">
        <v>90</v>
      </c>
      <c r="R101" s="10">
        <v>120</v>
      </c>
      <c r="S101" s="10">
        <v>150</v>
      </c>
      <c r="T101" s="10">
        <v>180</v>
      </c>
    </row>
    <row r="102" spans="1:20" x14ac:dyDescent="0.35">
      <c r="A102" t="s">
        <v>25</v>
      </c>
      <c r="B102" s="11">
        <v>0</v>
      </c>
      <c r="C102" s="32">
        <v>-8.9356206233664304E-2</v>
      </c>
      <c r="D102" s="32">
        <v>0.13180465151416901</v>
      </c>
      <c r="E102" s="32">
        <v>-0.126362330134173</v>
      </c>
      <c r="F102" s="32">
        <v>0.112232474772253</v>
      </c>
      <c r="G102" s="32">
        <v>0.113913678189535</v>
      </c>
      <c r="H102" s="32">
        <v>0.116941092204111</v>
      </c>
      <c r="I102" s="32">
        <v>0.108322055717192</v>
      </c>
      <c r="L102" t="s">
        <v>25</v>
      </c>
      <c r="M102" s="11">
        <v>0</v>
      </c>
      <c r="N102" s="32">
        <v>0.40026504709795802</v>
      </c>
      <c r="O102" s="32">
        <v>0.48646143880474502</v>
      </c>
      <c r="P102" s="32">
        <v>0.59833769744874798</v>
      </c>
      <c r="Q102" s="32">
        <v>0.50531450684304702</v>
      </c>
      <c r="R102" s="32">
        <v>0.58936759934080096</v>
      </c>
      <c r="S102" s="32">
        <v>0.40369772765946499</v>
      </c>
      <c r="T102" s="32">
        <v>0.29325893122380198</v>
      </c>
    </row>
    <row r="103" spans="1:20" x14ac:dyDescent="0.35">
      <c r="A103" t="s">
        <v>26</v>
      </c>
      <c r="B103" s="11">
        <v>15</v>
      </c>
      <c r="C103" s="12">
        <v>-6.9668157561984606E-2</v>
      </c>
      <c r="D103" s="12">
        <v>9.1033253218502405E-2</v>
      </c>
      <c r="E103" s="12">
        <v>6.5887637515151004E-2</v>
      </c>
      <c r="F103" s="12">
        <v>0.11357680629705701</v>
      </c>
      <c r="G103" s="12">
        <v>0.116528756663277</v>
      </c>
      <c r="H103" s="12">
        <v>0.105364778262867</v>
      </c>
      <c r="I103" s="12">
        <v>5.5344500339456898E-2</v>
      </c>
      <c r="L103" t="s">
        <v>27</v>
      </c>
      <c r="M103" s="11">
        <v>15</v>
      </c>
      <c r="N103" s="12">
        <v>0.46097811226040403</v>
      </c>
      <c r="O103" s="12">
        <v>0.45682692105703598</v>
      </c>
      <c r="P103" s="12">
        <v>0.67135062433500803</v>
      </c>
      <c r="Q103" s="12">
        <v>0.38211179487410002</v>
      </c>
      <c r="R103" s="12">
        <v>0.47855926483050298</v>
      </c>
      <c r="S103" s="12">
        <v>0.51511785075577399</v>
      </c>
      <c r="T103" s="12">
        <v>0.51114877202616804</v>
      </c>
    </row>
    <row r="104" spans="1:20" x14ac:dyDescent="0.35">
      <c r="A104" t="s">
        <v>28</v>
      </c>
      <c r="B104" s="11">
        <v>30</v>
      </c>
      <c r="C104" s="12">
        <v>6.2905294001755901E-2</v>
      </c>
      <c r="D104" s="12">
        <v>0.18508977238843199</v>
      </c>
      <c r="E104" s="12">
        <v>0.13421625788390101</v>
      </c>
      <c r="F104" s="12">
        <v>0.14602457357958501</v>
      </c>
      <c r="G104" s="12">
        <v>0.16869005139076301</v>
      </c>
      <c r="H104" s="12">
        <v>0.130416917214395</v>
      </c>
      <c r="I104" s="12">
        <v>6.6328254507256504E-2</v>
      </c>
      <c r="L104" t="s">
        <v>29</v>
      </c>
      <c r="M104" s="11">
        <v>30</v>
      </c>
      <c r="N104" s="12">
        <v>0.41817182835026601</v>
      </c>
      <c r="O104" s="12">
        <v>0.55392958699625805</v>
      </c>
      <c r="P104" s="12">
        <v>0.74613129636989695</v>
      </c>
      <c r="Q104" s="12">
        <v>0.494680527243545</v>
      </c>
      <c r="R104" s="12">
        <v>0.47984099403837399</v>
      </c>
      <c r="S104" s="12">
        <v>0.39676987238349898</v>
      </c>
      <c r="T104" s="12">
        <v>0.174803577219423</v>
      </c>
    </row>
    <row r="105" spans="1:20" x14ac:dyDescent="0.35">
      <c r="A105" t="s">
        <v>102</v>
      </c>
      <c r="B105" s="11">
        <v>45</v>
      </c>
      <c r="C105" s="12">
        <v>6.9206545776829997E-2</v>
      </c>
      <c r="D105" s="12">
        <v>0.13800362903614999</v>
      </c>
      <c r="E105" s="12">
        <v>0.18520552336861501</v>
      </c>
      <c r="F105" s="12">
        <v>0.107702924989833</v>
      </c>
      <c r="G105" s="12">
        <v>0.20376148283504</v>
      </c>
      <c r="H105" s="12">
        <v>0.110254315812455</v>
      </c>
      <c r="I105" s="12">
        <v>4.7634643756454403E-2</v>
      </c>
      <c r="L105" t="s">
        <v>103</v>
      </c>
      <c r="M105" s="11">
        <v>45</v>
      </c>
      <c r="N105" s="12">
        <v>0.36198214757314301</v>
      </c>
      <c r="O105" s="12">
        <v>0.43084987691590299</v>
      </c>
      <c r="P105" s="12">
        <v>0.736741683668789</v>
      </c>
      <c r="Q105" s="12">
        <v>0.61033631122881304</v>
      </c>
      <c r="R105" s="12">
        <v>0.46425057066417103</v>
      </c>
      <c r="S105" s="12">
        <v>0.38038063277550099</v>
      </c>
      <c r="T105" s="12">
        <v>0.22571008490946201</v>
      </c>
    </row>
    <row r="106" spans="1:20" x14ac:dyDescent="0.35">
      <c r="B106" s="11">
        <v>60</v>
      </c>
      <c r="C106" s="12">
        <v>7.4557221689432407E-2</v>
      </c>
      <c r="D106" s="12">
        <v>0.12952798706423499</v>
      </c>
      <c r="E106" s="12">
        <v>0.22861983340018099</v>
      </c>
      <c r="F106" s="12">
        <v>0.112791982082652</v>
      </c>
      <c r="G106" s="12">
        <v>0.15951705945480901</v>
      </c>
      <c r="H106" s="12">
        <v>0.125795730411219</v>
      </c>
      <c r="I106" s="12">
        <v>6.1653135392797299E-2</v>
      </c>
      <c r="M106" s="11">
        <v>60</v>
      </c>
      <c r="N106" s="12">
        <v>0.37651886358331599</v>
      </c>
      <c r="O106" s="12">
        <v>0.39099904749853298</v>
      </c>
      <c r="P106" s="12">
        <v>0.54866041587828995</v>
      </c>
      <c r="Q106" s="12">
        <v>0.418253082399271</v>
      </c>
      <c r="R106" s="12">
        <v>0.43783206555566101</v>
      </c>
      <c r="S106" s="12">
        <v>0.32066615092358902</v>
      </c>
      <c r="T106" s="12">
        <v>0.27631717900246899</v>
      </c>
    </row>
    <row r="107" spans="1:20" x14ac:dyDescent="0.35">
      <c r="B107" s="11">
        <v>75</v>
      </c>
      <c r="C107" s="12">
        <v>8.0013221580716207E-2</v>
      </c>
      <c r="D107" s="12">
        <v>0.12393504329612499</v>
      </c>
      <c r="E107" s="12">
        <v>0.206674157194768</v>
      </c>
      <c r="F107" s="12">
        <v>-0.13649514808653701</v>
      </c>
      <c r="G107" s="12">
        <v>0.144056566923358</v>
      </c>
      <c r="H107" s="12">
        <v>0.13218595419409501</v>
      </c>
      <c r="I107" s="12">
        <v>6.8684023626094701E-2</v>
      </c>
      <c r="M107" s="11">
        <v>75</v>
      </c>
      <c r="N107" s="12">
        <v>0.37606462345890102</v>
      </c>
      <c r="O107" s="12">
        <v>0.45806547750280402</v>
      </c>
      <c r="P107" s="12">
        <v>0.81877752637414503</v>
      </c>
      <c r="Q107" s="12">
        <v>0.60936232091836096</v>
      </c>
      <c r="R107" s="12">
        <v>0.62941179408940295</v>
      </c>
      <c r="S107" s="12">
        <v>0.36078427446765499</v>
      </c>
      <c r="T107" s="12">
        <v>0.27939700105816101</v>
      </c>
    </row>
    <row r="108" spans="1:20" x14ac:dyDescent="0.35">
      <c r="B108" s="11">
        <v>90</v>
      </c>
      <c r="C108" s="12">
        <v>9.0973448434860396E-2</v>
      </c>
      <c r="D108" s="12">
        <v>0.11421515266726399</v>
      </c>
      <c r="E108" s="12">
        <v>0.21321639228648201</v>
      </c>
      <c r="F108" s="12">
        <v>-0.15416559918137901</v>
      </c>
      <c r="G108" s="12">
        <v>0.13809328074681201</v>
      </c>
      <c r="H108" s="12">
        <v>0.13774010089199401</v>
      </c>
      <c r="I108" s="12">
        <v>7.1766799947332399E-2</v>
      </c>
      <c r="M108" s="11">
        <v>90</v>
      </c>
      <c r="N108" s="12">
        <v>0.38859955670312102</v>
      </c>
      <c r="O108" s="12">
        <v>0.381658752491082</v>
      </c>
      <c r="P108" s="12">
        <v>0.79809538420668802</v>
      </c>
      <c r="Q108" s="12">
        <v>0.77117310671124994</v>
      </c>
      <c r="R108" s="12">
        <v>0.58672527554355103</v>
      </c>
      <c r="S108" s="12">
        <v>0.45861342264636701</v>
      </c>
      <c r="T108" s="12">
        <v>0.33018008394286202</v>
      </c>
    </row>
    <row r="111" spans="1:20" x14ac:dyDescent="0.35">
      <c r="A111" s="6" t="s">
        <v>110</v>
      </c>
      <c r="B111" t="s">
        <v>108</v>
      </c>
      <c r="C111" s="45" t="s">
        <v>22</v>
      </c>
      <c r="D111" s="46"/>
      <c r="E111" s="46"/>
      <c r="F111" s="46"/>
      <c r="G111" s="46"/>
      <c r="H111" s="46"/>
      <c r="I111" s="46"/>
      <c r="L111" s="6" t="s">
        <v>110</v>
      </c>
      <c r="M111" t="s">
        <v>108</v>
      </c>
      <c r="N111" s="45" t="s">
        <v>22</v>
      </c>
      <c r="O111" s="46"/>
      <c r="P111" s="46"/>
      <c r="Q111" s="46"/>
      <c r="R111" s="46"/>
      <c r="S111" s="46"/>
      <c r="T111" s="46"/>
    </row>
    <row r="112" spans="1:20" x14ac:dyDescent="0.35">
      <c r="A112" t="s">
        <v>23</v>
      </c>
      <c r="B112" s="8" t="s">
        <v>24</v>
      </c>
      <c r="C112" s="9">
        <v>0</v>
      </c>
      <c r="D112" s="9">
        <v>30</v>
      </c>
      <c r="E112" s="9">
        <v>60</v>
      </c>
      <c r="F112" s="10">
        <v>90</v>
      </c>
      <c r="G112" s="10">
        <v>120</v>
      </c>
      <c r="H112" s="10">
        <v>150</v>
      </c>
      <c r="I112" s="10">
        <v>180</v>
      </c>
      <c r="L112" t="s">
        <v>23</v>
      </c>
      <c r="M112" s="8" t="s">
        <v>24</v>
      </c>
      <c r="N112" s="9">
        <v>0</v>
      </c>
      <c r="O112" s="9">
        <v>30</v>
      </c>
      <c r="P112" s="9">
        <v>60</v>
      </c>
      <c r="Q112" s="10">
        <v>90</v>
      </c>
      <c r="R112" s="10">
        <v>120</v>
      </c>
      <c r="S112" s="10">
        <v>150</v>
      </c>
      <c r="T112" s="10">
        <v>180</v>
      </c>
    </row>
    <row r="113" spans="1:31" x14ac:dyDescent="0.35">
      <c r="A113" t="s">
        <v>25</v>
      </c>
      <c r="B113" s="11">
        <v>0</v>
      </c>
      <c r="C113" s="12">
        <v>-3.6638890032104701E-3</v>
      </c>
      <c r="D113" s="12">
        <v>3.90206781677545E-4</v>
      </c>
      <c r="E113" s="12">
        <v>-8.7228409656833292E-3</v>
      </c>
      <c r="F113" s="12">
        <v>-3.8843558308674802E-3</v>
      </c>
      <c r="G113" s="12">
        <v>-2.66874378931534E-2</v>
      </c>
      <c r="H113" s="12">
        <v>2.2263479679041201E-2</v>
      </c>
      <c r="I113" s="12">
        <v>2.2132633912041001E-2</v>
      </c>
      <c r="L113" t="s">
        <v>25</v>
      </c>
      <c r="M113" s="11">
        <v>0</v>
      </c>
      <c r="N113" s="12">
        <v>-1.7345596785576602E-2</v>
      </c>
      <c r="O113" s="12">
        <v>-1.5357951822686801E-2</v>
      </c>
      <c r="P113" s="12">
        <v>2.9918579842839702E-2</v>
      </c>
      <c r="Q113" s="12">
        <v>4.7528960376973198E-2</v>
      </c>
      <c r="R113" s="12">
        <v>2.3918365242099299E-2</v>
      </c>
      <c r="S113" s="12">
        <v>3.9330015075887598E-2</v>
      </c>
      <c r="T113" s="12">
        <v>5.0769892483811703E-2</v>
      </c>
    </row>
    <row r="114" spans="1:31" x14ac:dyDescent="0.35">
      <c r="A114" t="s">
        <v>26</v>
      </c>
      <c r="B114" s="11">
        <v>15</v>
      </c>
      <c r="C114" s="12">
        <v>-2.56966116204542E-2</v>
      </c>
      <c r="D114" s="12">
        <v>2.0041227419134E-2</v>
      </c>
      <c r="E114" s="12">
        <v>1.78550459483423E-2</v>
      </c>
      <c r="F114" s="12">
        <v>5.1294221535890402E-2</v>
      </c>
      <c r="G114" s="12">
        <v>-2.3608449449226802E-2</v>
      </c>
      <c r="H114" s="12">
        <v>-2.3493320941475201E-2</v>
      </c>
      <c r="I114" s="12">
        <v>2.4407503966214501E-2</v>
      </c>
      <c r="L114" t="s">
        <v>27</v>
      </c>
      <c r="M114" s="11">
        <v>15</v>
      </c>
      <c r="N114" s="12">
        <v>1.8410418992469299E-2</v>
      </c>
      <c r="O114" s="12">
        <v>1.783347404314E-2</v>
      </c>
      <c r="P114" s="12">
        <v>1.8281536240386601E-2</v>
      </c>
      <c r="Q114" s="12">
        <v>1.2511472748221401E-2</v>
      </c>
      <c r="R114" s="12">
        <v>-4.7843159013037102E-2</v>
      </c>
      <c r="S114" s="12">
        <v>3.43844262196304E-2</v>
      </c>
      <c r="T114" s="12">
        <v>-4.9929278124424201E-2</v>
      </c>
    </row>
    <row r="115" spans="1:31" x14ac:dyDescent="0.35">
      <c r="A115" t="s">
        <v>28</v>
      </c>
      <c r="B115" s="11">
        <v>30</v>
      </c>
      <c r="C115" s="12">
        <v>1.4543254050234E-2</v>
      </c>
      <c r="D115" s="12">
        <v>7.6506780386241202E-2</v>
      </c>
      <c r="E115" s="12">
        <v>7.8609420801711405E-2</v>
      </c>
      <c r="F115" s="12">
        <v>-9.1066983963551101E-3</v>
      </c>
      <c r="G115" s="12">
        <v>-0.132662218260927</v>
      </c>
      <c r="H115" s="12">
        <v>-0.10396012510255601</v>
      </c>
      <c r="I115" s="12">
        <v>-1.4827738357282299E-2</v>
      </c>
      <c r="L115" t="s">
        <v>29</v>
      </c>
      <c r="M115" s="11">
        <v>30</v>
      </c>
      <c r="N115" s="12">
        <v>6.1184464544372499E-2</v>
      </c>
      <c r="O115" s="12">
        <v>0.13676191239098401</v>
      </c>
      <c r="P115" s="12">
        <v>0.17893447373164301</v>
      </c>
      <c r="Q115" s="12">
        <v>9.9957033156535206E-3</v>
      </c>
      <c r="R115" s="12">
        <v>-0.155083432990228</v>
      </c>
      <c r="S115" s="12">
        <v>-0.152397741594055</v>
      </c>
      <c r="T115" s="12">
        <v>-4.1324700314965102E-2</v>
      </c>
    </row>
    <row r="116" spans="1:31" x14ac:dyDescent="0.35">
      <c r="A116" t="s">
        <v>102</v>
      </c>
      <c r="B116" s="11">
        <v>45</v>
      </c>
      <c r="C116" s="12">
        <v>7.3153265822977201E-3</v>
      </c>
      <c r="D116" s="12">
        <v>0.113514027095749</v>
      </c>
      <c r="E116" s="33">
        <v>0.197111619049368</v>
      </c>
      <c r="F116" s="33">
        <v>-1.7825065802901899E-3</v>
      </c>
      <c r="G116" s="33">
        <v>-0.234949350851544</v>
      </c>
      <c r="H116" s="12">
        <v>-0.11374398393411</v>
      </c>
      <c r="I116" s="12">
        <v>8.01530977834446E-3</v>
      </c>
      <c r="L116" t="s">
        <v>103</v>
      </c>
      <c r="M116" s="11">
        <v>45</v>
      </c>
      <c r="N116" s="12">
        <v>4.3843270528814503E-2</v>
      </c>
      <c r="O116" s="12">
        <v>0.176277598639034</v>
      </c>
      <c r="P116" s="33">
        <v>0.28459863409732999</v>
      </c>
      <c r="Q116" s="33">
        <v>4.0010914047740299E-2</v>
      </c>
      <c r="R116" s="33">
        <v>-0.27217363844194298</v>
      </c>
      <c r="S116" s="33">
        <v>-0.15751122663092501</v>
      </c>
      <c r="T116" s="12">
        <v>2.9070724204300499E-2</v>
      </c>
    </row>
    <row r="117" spans="1:31" x14ac:dyDescent="0.35">
      <c r="B117" s="11">
        <v>60</v>
      </c>
      <c r="C117" s="12">
        <v>1.08765321173027E-2</v>
      </c>
      <c r="D117" s="12">
        <v>0.107546622286461</v>
      </c>
      <c r="E117" s="33">
        <v>0.218509180639787</v>
      </c>
      <c r="F117" s="33">
        <v>-8.8597529490248503E-3</v>
      </c>
      <c r="G117" s="33">
        <v>-0.21578813219704401</v>
      </c>
      <c r="H117" s="12">
        <v>-0.14637252151077901</v>
      </c>
      <c r="I117" s="12">
        <v>-6.4971020825619995E-5</v>
      </c>
      <c r="M117" s="11">
        <v>60</v>
      </c>
      <c r="N117" s="12">
        <v>0.152231919692665</v>
      </c>
      <c r="O117" s="12">
        <v>0.15905492039817601</v>
      </c>
      <c r="P117" s="33">
        <v>0.313475302652794</v>
      </c>
      <c r="Q117" s="33">
        <v>-5.0985461518165201E-2</v>
      </c>
      <c r="R117" s="33">
        <v>-0.22121503969818301</v>
      </c>
      <c r="S117" s="33">
        <v>-0.127247897725213</v>
      </c>
      <c r="T117" s="12">
        <v>1.18351383029954E-2</v>
      </c>
    </row>
    <row r="118" spans="1:31" x14ac:dyDescent="0.35">
      <c r="B118" s="11">
        <v>75</v>
      </c>
      <c r="C118" s="12">
        <v>5.2060370545207797E-2</v>
      </c>
      <c r="D118" s="12">
        <v>9.9168432333724299E-2</v>
      </c>
      <c r="E118" s="33">
        <v>0.26601593196836298</v>
      </c>
      <c r="F118" s="33">
        <v>-3.8891228470401301E-2</v>
      </c>
      <c r="G118" s="32">
        <v>-0.238974199934742</v>
      </c>
      <c r="H118" s="12">
        <v>-0.11663433669333</v>
      </c>
      <c r="I118" s="12">
        <v>-1.24241085018126E-2</v>
      </c>
      <c r="M118" s="11">
        <v>75</v>
      </c>
      <c r="N118" s="12">
        <v>7.0641341583779105E-2</v>
      </c>
      <c r="O118" s="12">
        <v>0.114885382459428</v>
      </c>
      <c r="P118" s="33">
        <v>0.42918392360221902</v>
      </c>
      <c r="Q118" s="33">
        <v>-5.6092880260236101E-2</v>
      </c>
      <c r="R118" s="32">
        <v>-0.45471645287864498</v>
      </c>
      <c r="S118" s="33">
        <v>-0.106685715135038</v>
      </c>
      <c r="T118" s="12">
        <v>2.7314482755843601E-2</v>
      </c>
    </row>
    <row r="119" spans="1:31" x14ac:dyDescent="0.35">
      <c r="B119" s="11">
        <v>90</v>
      </c>
      <c r="C119" s="12">
        <v>4.8654722253489699E-2</v>
      </c>
      <c r="D119" s="12">
        <v>0.117783832909371</v>
      </c>
      <c r="E119" s="32">
        <v>0.27444896690771398</v>
      </c>
      <c r="F119" s="33">
        <v>-1.5728217582543301E-2</v>
      </c>
      <c r="G119" s="32">
        <v>-0.223525587504037</v>
      </c>
      <c r="H119" s="12">
        <v>-0.18020910927559899</v>
      </c>
      <c r="I119" s="12">
        <v>-1.7670307424931E-2</v>
      </c>
      <c r="M119" s="11">
        <v>90</v>
      </c>
      <c r="N119" s="12">
        <v>7.3767043340671204E-2</v>
      </c>
      <c r="O119" s="12">
        <v>0.26651243917693701</v>
      </c>
      <c r="P119" s="32">
        <v>0.51387247905032296</v>
      </c>
      <c r="Q119" s="33">
        <v>-0.16940682913059399</v>
      </c>
      <c r="R119" s="32">
        <v>-0.42213922541527499</v>
      </c>
      <c r="S119" s="33">
        <v>-0.154395094414573</v>
      </c>
      <c r="T119" s="12">
        <v>0.13200473353522599</v>
      </c>
    </row>
    <row r="122" spans="1:31" x14ac:dyDescent="0.35">
      <c r="A122" s="6" t="s">
        <v>109</v>
      </c>
      <c r="B122" t="s">
        <v>108</v>
      </c>
      <c r="C122" s="45" t="s">
        <v>22</v>
      </c>
      <c r="D122" s="46"/>
      <c r="E122" s="46"/>
      <c r="F122" s="46"/>
      <c r="G122" s="46"/>
      <c r="H122" s="46"/>
      <c r="I122" s="46"/>
      <c r="L122" s="6" t="s">
        <v>109</v>
      </c>
      <c r="M122" t="s">
        <v>108</v>
      </c>
      <c r="N122" s="45" t="s">
        <v>22</v>
      </c>
      <c r="O122" s="46"/>
      <c r="P122" s="46"/>
      <c r="Q122" s="46"/>
      <c r="R122" s="46"/>
      <c r="S122" s="46"/>
      <c r="T122" s="46"/>
    </row>
    <row r="123" spans="1:31" x14ac:dyDescent="0.35">
      <c r="A123" t="s">
        <v>23</v>
      </c>
      <c r="B123" s="8" t="s">
        <v>24</v>
      </c>
      <c r="C123" s="9">
        <v>0</v>
      </c>
      <c r="D123" s="9">
        <v>30</v>
      </c>
      <c r="E123" s="9">
        <v>60</v>
      </c>
      <c r="F123" s="10">
        <v>90</v>
      </c>
      <c r="G123" s="10">
        <v>120</v>
      </c>
      <c r="H123" s="10">
        <v>150</v>
      </c>
      <c r="I123" s="10">
        <v>180</v>
      </c>
      <c r="L123" t="s">
        <v>23</v>
      </c>
      <c r="M123" s="8" t="s">
        <v>24</v>
      </c>
      <c r="N123" s="9">
        <v>0</v>
      </c>
      <c r="O123" s="9">
        <v>30</v>
      </c>
      <c r="P123" s="9">
        <v>60</v>
      </c>
      <c r="Q123" s="10">
        <v>90</v>
      </c>
      <c r="R123" s="10">
        <v>120</v>
      </c>
      <c r="S123" s="10">
        <v>150</v>
      </c>
      <c r="T123" s="10">
        <v>180</v>
      </c>
      <c r="AE123" s="2"/>
    </row>
    <row r="124" spans="1:31" x14ac:dyDescent="0.35">
      <c r="A124" t="s">
        <v>25</v>
      </c>
      <c r="B124" s="11">
        <v>0</v>
      </c>
      <c r="C124" s="12">
        <v>-3.24214463536309E-3</v>
      </c>
      <c r="D124" s="12">
        <v>1.2925455141318E-2</v>
      </c>
      <c r="E124" s="12">
        <v>-9.9046738542708595E-4</v>
      </c>
      <c r="F124" s="12">
        <v>-2.0638476517631302E-3</v>
      </c>
      <c r="G124" s="12">
        <v>-2.50886963235087E-2</v>
      </c>
      <c r="H124" s="12">
        <v>3.3217561704846202E-2</v>
      </c>
      <c r="I124" s="12">
        <v>2.8931976447379E-2</v>
      </c>
      <c r="L124" t="s">
        <v>25</v>
      </c>
      <c r="M124" s="11">
        <v>0</v>
      </c>
      <c r="N124" s="12">
        <v>-2.0749259127679498E-3</v>
      </c>
      <c r="O124" s="12">
        <v>1.0055205195662E-2</v>
      </c>
      <c r="P124" s="12">
        <v>4.6114526217766801E-2</v>
      </c>
      <c r="Q124" s="12">
        <v>5.2791524059729797E-2</v>
      </c>
      <c r="R124" s="12">
        <v>2.3655329997052801E-2</v>
      </c>
      <c r="S124" s="12">
        <v>7.3195932057394497E-2</v>
      </c>
      <c r="T124" s="12">
        <v>6.5855034210352104E-2</v>
      </c>
      <c r="AE124" s="2"/>
    </row>
    <row r="125" spans="1:31" x14ac:dyDescent="0.35">
      <c r="A125" t="s">
        <v>26</v>
      </c>
      <c r="B125" s="11">
        <v>15</v>
      </c>
      <c r="C125" s="12">
        <v>-0.123612800767586</v>
      </c>
      <c r="D125" s="12">
        <v>3.84178566090854E-2</v>
      </c>
      <c r="E125" s="12">
        <v>9.7118204159950695E-3</v>
      </c>
      <c r="F125" s="12">
        <v>3.9433480392083303E-2</v>
      </c>
      <c r="G125" s="12">
        <v>-3.0831603430633601E-2</v>
      </c>
      <c r="H125" s="12">
        <v>-1.6777899331398099E-2</v>
      </c>
      <c r="I125" s="12">
        <v>2.8811283520196001E-2</v>
      </c>
      <c r="L125" t="s">
        <v>27</v>
      </c>
      <c r="M125" s="11">
        <v>15</v>
      </c>
      <c r="N125" s="12">
        <v>8.1492685546070795E-2</v>
      </c>
      <c r="O125" s="12">
        <v>7.7067032064895694E-2</v>
      </c>
      <c r="P125" s="12">
        <v>-7.0395764072086503E-2</v>
      </c>
      <c r="Q125" s="12">
        <v>-4.5477278412699898E-2</v>
      </c>
      <c r="R125" s="12">
        <v>-7.8475368886868596E-2</v>
      </c>
      <c r="S125" s="12">
        <v>4.2573155897779102E-2</v>
      </c>
      <c r="T125" s="12">
        <v>-4.9013119979190299E-2</v>
      </c>
      <c r="AE125" s="2"/>
    </row>
    <row r="126" spans="1:31" x14ac:dyDescent="0.35">
      <c r="A126" t="s">
        <v>28</v>
      </c>
      <c r="B126" s="11">
        <v>30</v>
      </c>
      <c r="C126" s="12">
        <v>4.2427013173634398E-2</v>
      </c>
      <c r="D126" s="12">
        <v>0.10608552231047801</v>
      </c>
      <c r="E126" s="12">
        <v>0.296501708144772</v>
      </c>
      <c r="F126" s="12">
        <v>-4.1026220824418598E-2</v>
      </c>
      <c r="G126" s="12">
        <v>-0.13137914268988601</v>
      </c>
      <c r="H126" s="12">
        <v>-8.5461128114007703E-2</v>
      </c>
      <c r="I126" s="12">
        <v>-1.2091872777154599E-2</v>
      </c>
      <c r="L126" t="s">
        <v>29</v>
      </c>
      <c r="M126" s="11">
        <v>30</v>
      </c>
      <c r="N126" s="12">
        <v>0.118447637999503</v>
      </c>
      <c r="O126" s="33">
        <v>0.23900983529550801</v>
      </c>
      <c r="P126" s="33">
        <v>0.32249377044912197</v>
      </c>
      <c r="Q126" s="33">
        <v>-0.159590083653601</v>
      </c>
      <c r="R126" s="33">
        <v>-0.226384982109718</v>
      </c>
      <c r="S126" s="12">
        <v>-0.155210356291268</v>
      </c>
      <c r="T126" s="12">
        <v>-0.59435455815844396</v>
      </c>
      <c r="AE126" s="2"/>
    </row>
    <row r="127" spans="1:31" x14ac:dyDescent="0.35">
      <c r="A127" t="s">
        <v>102</v>
      </c>
      <c r="B127" s="11">
        <v>45</v>
      </c>
      <c r="C127" s="12">
        <v>2.5247650770831E-2</v>
      </c>
      <c r="D127" s="12">
        <v>0.14866541419614401</v>
      </c>
      <c r="E127" s="33">
        <v>0.20665882043550499</v>
      </c>
      <c r="F127" s="33">
        <v>-3.2342950571537403E-2</v>
      </c>
      <c r="G127" s="33">
        <v>-0.28744423975279398</v>
      </c>
      <c r="H127" s="12">
        <v>-0.116455838452748</v>
      </c>
      <c r="I127" s="12">
        <v>-3.7236071270046901E-3</v>
      </c>
      <c r="L127" t="s">
        <v>103</v>
      </c>
      <c r="M127" s="11">
        <v>45</v>
      </c>
      <c r="N127" s="12">
        <v>0.102472228294075</v>
      </c>
      <c r="O127" s="33">
        <v>0.33475585600001501</v>
      </c>
      <c r="P127" s="33">
        <v>1.1130024977678501</v>
      </c>
      <c r="Q127" s="33">
        <v>-7.4515414723746606E-2</v>
      </c>
      <c r="R127" s="33">
        <v>-0.82618335041882196</v>
      </c>
      <c r="S127" s="12">
        <v>-0.58204224311571495</v>
      </c>
      <c r="T127" s="12">
        <v>3.4957803121769597E-2</v>
      </c>
      <c r="AE127" s="2"/>
    </row>
    <row r="128" spans="1:31" x14ac:dyDescent="0.35">
      <c r="B128" s="11">
        <v>60</v>
      </c>
      <c r="C128" s="12">
        <v>2.0489678263025099E-2</v>
      </c>
      <c r="D128" s="12">
        <v>0.136404805193615</v>
      </c>
      <c r="E128" s="33">
        <v>0.22645755066989601</v>
      </c>
      <c r="F128" s="33">
        <v>-4.1192371554971297E-2</v>
      </c>
      <c r="G128" s="32">
        <v>-0.47863551472420102</v>
      </c>
      <c r="H128" s="12">
        <v>-0.152668414007155</v>
      </c>
      <c r="I128" s="12">
        <v>3.0914816182430901E-3</v>
      </c>
      <c r="M128" s="11">
        <v>60</v>
      </c>
      <c r="N128" s="12">
        <v>0.22586631157389001</v>
      </c>
      <c r="O128" s="33">
        <v>0.33864698985436498</v>
      </c>
      <c r="P128" s="33">
        <v>0.53857351271245901</v>
      </c>
      <c r="Q128" s="33">
        <v>-0.10253782049271699</v>
      </c>
      <c r="R128" s="33">
        <v>-0.75764256552721099</v>
      </c>
      <c r="S128" s="12">
        <v>-0.57725171661779495</v>
      </c>
      <c r="T128" s="12">
        <v>-1.13864558362155E-2</v>
      </c>
      <c r="AE128" s="2"/>
    </row>
    <row r="129" spans="2:31" x14ac:dyDescent="0.35">
      <c r="B129" s="11">
        <v>75</v>
      </c>
      <c r="C129" s="12">
        <v>5.57215618980135E-2</v>
      </c>
      <c r="D129" s="12">
        <v>0.14316953404021601</v>
      </c>
      <c r="E129" s="33">
        <v>0.37747570278249198</v>
      </c>
      <c r="F129" s="33">
        <v>-4.1096402230584299E-2</v>
      </c>
      <c r="G129" s="32">
        <v>-0.50470858905330795</v>
      </c>
      <c r="H129" s="12">
        <v>-0.242112350786443</v>
      </c>
      <c r="I129" s="12">
        <v>-2.6574344848385799E-2</v>
      </c>
      <c r="M129" s="11">
        <v>75</v>
      </c>
      <c r="N129" s="12">
        <v>6.6580278342122004E-2</v>
      </c>
      <c r="O129" s="33">
        <v>0.28107738801631799</v>
      </c>
      <c r="P129" s="33">
        <v>0.85507309145218202</v>
      </c>
      <c r="Q129" s="33">
        <v>-0.113360513736339</v>
      </c>
      <c r="R129" s="33">
        <v>-1.2579682688108</v>
      </c>
      <c r="S129" s="12">
        <v>-0.189177414624674</v>
      </c>
      <c r="T129" s="12">
        <v>2.8974790673805598E-2</v>
      </c>
      <c r="AE129" s="2"/>
    </row>
    <row r="130" spans="2:31" x14ac:dyDescent="0.35">
      <c r="B130" s="11">
        <v>90</v>
      </c>
      <c r="C130" s="12">
        <v>6.7992147791954297E-2</v>
      </c>
      <c r="D130" s="12">
        <v>0.29227914102360603</v>
      </c>
      <c r="E130" s="32">
        <v>0.39149493678546599</v>
      </c>
      <c r="F130" s="33">
        <v>-1.1846409812316099E-3</v>
      </c>
      <c r="G130" s="32">
        <v>-0.42982494482887601</v>
      </c>
      <c r="H130" s="12">
        <v>-0.30252745671228798</v>
      </c>
      <c r="I130" s="12">
        <v>-2.2675913380254199E-2</v>
      </c>
      <c r="M130" s="11">
        <v>90</v>
      </c>
      <c r="N130" s="12">
        <v>0.68386277456242395</v>
      </c>
      <c r="O130" s="33">
        <v>0.73599291825201096</v>
      </c>
      <c r="P130" s="32">
        <v>1.36371053125157</v>
      </c>
      <c r="Q130" s="33">
        <v>-0.173487917990887</v>
      </c>
      <c r="R130" s="32">
        <v>-1.2951552531228201</v>
      </c>
      <c r="S130" s="12">
        <v>-0.17965008964690701</v>
      </c>
      <c r="T130" s="12">
        <v>0.110720904397219</v>
      </c>
    </row>
  </sheetData>
  <mergeCells count="24">
    <mergeCell ref="C34:I34"/>
    <mergeCell ref="N34:T34"/>
    <mergeCell ref="C1:I1"/>
    <mergeCell ref="N1:T1"/>
    <mergeCell ref="C12:I12"/>
    <mergeCell ref="N12:T12"/>
    <mergeCell ref="C23:I23"/>
    <mergeCell ref="N23:T23"/>
    <mergeCell ref="C78:I78"/>
    <mergeCell ref="N78:T78"/>
    <mergeCell ref="C45:I45"/>
    <mergeCell ref="N45:T45"/>
    <mergeCell ref="C56:I56"/>
    <mergeCell ref="N56:T56"/>
    <mergeCell ref="C67:I67"/>
    <mergeCell ref="N67:T67"/>
    <mergeCell ref="C122:I122"/>
    <mergeCell ref="N122:T122"/>
    <mergeCell ref="C89:I89"/>
    <mergeCell ref="N89:T89"/>
    <mergeCell ref="C100:I100"/>
    <mergeCell ref="N100:T100"/>
    <mergeCell ref="C111:I111"/>
    <mergeCell ref="N111:T11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U155"/>
  <sheetViews>
    <sheetView workbookViewId="0">
      <selection activeCell="A8" sqref="A8"/>
    </sheetView>
  </sheetViews>
  <sheetFormatPr defaultRowHeight="14.5" x14ac:dyDescent="0.35"/>
  <cols>
    <col min="1" max="1" width="26.26953125" bestFit="1" customWidth="1"/>
    <col min="2" max="2" width="10" bestFit="1" customWidth="1"/>
    <col min="12" max="12" width="26.26953125" bestFit="1" customWidth="1"/>
    <col min="13" max="13" width="10" bestFit="1" customWidth="1"/>
  </cols>
  <sheetData>
    <row r="1" spans="1:21" x14ac:dyDescent="0.35">
      <c r="A1" t="s">
        <v>35</v>
      </c>
      <c r="B1" s="13">
        <v>40</v>
      </c>
      <c r="C1" t="s">
        <v>38</v>
      </c>
      <c r="L1" t="s">
        <v>35</v>
      </c>
      <c r="M1" s="13">
        <v>40</v>
      </c>
      <c r="N1" t="s">
        <v>38</v>
      </c>
      <c r="T1" s="20"/>
      <c r="U1" t="s">
        <v>84</v>
      </c>
    </row>
    <row r="2" spans="1:21" x14ac:dyDescent="0.35">
      <c r="A2" t="s">
        <v>34</v>
      </c>
      <c r="B2" s="7">
        <f>B1/B11</f>
        <v>27.743098904147594</v>
      </c>
      <c r="C2" t="s">
        <v>38</v>
      </c>
      <c r="D2" t="s">
        <v>45</v>
      </c>
      <c r="E2" s="7">
        <f>$B$2*(B6/10)^$E$11</f>
        <v>25.933429505487211</v>
      </c>
      <c r="F2" t="s">
        <v>38</v>
      </c>
      <c r="L2" t="s">
        <v>34</v>
      </c>
      <c r="M2" s="7">
        <f>M1/M11</f>
        <v>23.471423541837812</v>
      </c>
      <c r="N2" t="s">
        <v>38</v>
      </c>
      <c r="O2" t="s">
        <v>45</v>
      </c>
      <c r="P2" s="7">
        <f>$M$2*(M6/10)^$P$11</f>
        <v>20.97560043303395</v>
      </c>
      <c r="Q2" t="s">
        <v>38</v>
      </c>
      <c r="T2" s="13"/>
      <c r="U2" t="s">
        <v>83</v>
      </c>
    </row>
    <row r="3" spans="1:21" x14ac:dyDescent="0.35">
      <c r="A3" t="s">
        <v>36</v>
      </c>
      <c r="B3" s="13">
        <v>20</v>
      </c>
      <c r="C3" t="s">
        <v>38</v>
      </c>
      <c r="L3" t="s">
        <v>36</v>
      </c>
      <c r="M3" s="13">
        <v>20</v>
      </c>
      <c r="N3" t="s">
        <v>38</v>
      </c>
    </row>
    <row r="4" spans="1:21" x14ac:dyDescent="0.35">
      <c r="A4" t="s">
        <v>37</v>
      </c>
      <c r="B4" s="7">
        <f>B3/B11</f>
        <v>13.871549452073797</v>
      </c>
      <c r="C4" t="s">
        <v>38</v>
      </c>
      <c r="D4" t="s">
        <v>45</v>
      </c>
      <c r="E4" s="7">
        <f>$B$4*(B6/10)^$E$11</f>
        <v>12.966714752743606</v>
      </c>
      <c r="F4" t="s">
        <v>38</v>
      </c>
      <c r="L4" t="s">
        <v>37</v>
      </c>
      <c r="M4" s="7">
        <f>M3/M11</f>
        <v>11.735711770918906</v>
      </c>
      <c r="N4" t="s">
        <v>38</v>
      </c>
      <c r="O4" t="s">
        <v>45</v>
      </c>
      <c r="P4" s="7">
        <f>$M$4*(M6/10)^$P$11</f>
        <v>10.487800216516975</v>
      </c>
      <c r="Q4" t="s">
        <v>38</v>
      </c>
    </row>
    <row r="5" spans="1:21" x14ac:dyDescent="0.35">
      <c r="A5" t="s">
        <v>33</v>
      </c>
      <c r="B5" s="19">
        <v>11</v>
      </c>
      <c r="C5" t="s">
        <v>39</v>
      </c>
      <c r="L5" t="s">
        <v>33</v>
      </c>
      <c r="M5" s="19">
        <f>B5</f>
        <v>11</v>
      </c>
      <c r="N5" t="s">
        <v>39</v>
      </c>
    </row>
    <row r="6" spans="1:21" x14ac:dyDescent="0.35">
      <c r="A6" t="s">
        <v>104</v>
      </c>
      <c r="B6" s="19">
        <f>B5/2+0.2</f>
        <v>5.7</v>
      </c>
      <c r="C6" t="s">
        <v>39</v>
      </c>
      <c r="L6" t="s">
        <v>104</v>
      </c>
      <c r="M6" s="19">
        <f>B6</f>
        <v>5.7</v>
      </c>
      <c r="N6" t="s">
        <v>39</v>
      </c>
    </row>
    <row r="11" spans="1:21" x14ac:dyDescent="0.35">
      <c r="A11" t="s">
        <v>40</v>
      </c>
      <c r="B11">
        <v>1.4418</v>
      </c>
      <c r="D11" t="s">
        <v>43</v>
      </c>
      <c r="E11">
        <v>0.12</v>
      </c>
      <c r="L11" t="s">
        <v>41</v>
      </c>
      <c r="M11">
        <v>1.7041999999999999</v>
      </c>
      <c r="O11" t="s">
        <v>44</v>
      </c>
      <c r="P11">
        <v>0.2</v>
      </c>
    </row>
    <row r="12" spans="1:21" x14ac:dyDescent="0.35">
      <c r="D12" t="s">
        <v>0</v>
      </c>
      <c r="E12">
        <v>13</v>
      </c>
      <c r="O12" t="s">
        <v>0</v>
      </c>
      <c r="P12">
        <v>26</v>
      </c>
    </row>
    <row r="13" spans="1:21" x14ac:dyDescent="0.35">
      <c r="A13" s="21" t="s">
        <v>42</v>
      </c>
      <c r="L13" s="21" t="s">
        <v>46</v>
      </c>
    </row>
    <row r="14" spans="1:21" x14ac:dyDescent="0.35">
      <c r="A14" t="s">
        <v>56</v>
      </c>
      <c r="B14" t="s">
        <v>3</v>
      </c>
      <c r="C14" s="45" t="s">
        <v>22</v>
      </c>
      <c r="D14" s="46"/>
      <c r="E14" s="46"/>
      <c r="F14" s="46"/>
      <c r="G14" s="46"/>
      <c r="H14" s="46"/>
      <c r="I14" s="46"/>
      <c r="L14" t="s">
        <v>56</v>
      </c>
      <c r="M14" t="s">
        <v>3</v>
      </c>
      <c r="N14" s="45" t="s">
        <v>22</v>
      </c>
      <c r="O14" s="46"/>
      <c r="P14" s="46"/>
      <c r="Q14" s="46"/>
      <c r="R14" s="46"/>
      <c r="S14" s="46"/>
      <c r="T14" s="46"/>
    </row>
    <row r="15" spans="1:21" x14ac:dyDescent="0.35">
      <c r="B15" s="8" t="s">
        <v>24</v>
      </c>
      <c r="C15" s="9">
        <v>0</v>
      </c>
      <c r="D15" s="9">
        <v>30</v>
      </c>
      <c r="E15" s="9">
        <v>60</v>
      </c>
      <c r="F15" s="10">
        <v>90</v>
      </c>
      <c r="G15" s="10">
        <v>120</v>
      </c>
      <c r="H15" s="10">
        <v>150</v>
      </c>
      <c r="I15" s="10">
        <v>180</v>
      </c>
      <c r="M15" s="8" t="s">
        <v>24</v>
      </c>
      <c r="N15" s="9">
        <v>0</v>
      </c>
      <c r="O15" s="9">
        <v>30</v>
      </c>
      <c r="P15" s="9">
        <v>60</v>
      </c>
      <c r="Q15" s="10">
        <v>90</v>
      </c>
      <c r="R15" s="10">
        <v>120</v>
      </c>
      <c r="S15" s="10">
        <v>150</v>
      </c>
      <c r="T15" s="10">
        <v>180</v>
      </c>
    </row>
    <row r="16" spans="1:21" x14ac:dyDescent="0.35">
      <c r="A16" s="34" t="s">
        <v>116</v>
      </c>
      <c r="B16" s="11">
        <v>0</v>
      </c>
      <c r="C16" s="7">
        <f>ABS('Mean and Peak Coefficients'!C3*0.5*1.2*$E$2^2*$B$5^2)</f>
        <v>4047.9994040928486</v>
      </c>
      <c r="D16" s="7">
        <f>ABS('Mean and Peak Coefficients'!D3*0.5*1.2*$E$2^2*$B$5^2)</f>
        <v>3632.6169870539929</v>
      </c>
      <c r="E16" s="7">
        <f>ABS('Mean and Peak Coefficients'!E3*0.5*1.2*$E$2^2*$B$5^2)</f>
        <v>2596.6266811625883</v>
      </c>
      <c r="F16" s="7">
        <f>ABS('Mean and Peak Coefficients'!F3*0.5*1.2*$E$2^2*$B$5^2)</f>
        <v>4669.103895434243</v>
      </c>
      <c r="G16" s="7">
        <f>ABS('Mean and Peak Coefficients'!G3*0.5*1.2*$E$2^2*$B$5^2)</f>
        <v>3113.4198410746403</v>
      </c>
      <c r="H16" s="7">
        <f>ABS('Mean and Peak Coefficients'!H3*0.5*1.2*$E$2^2*$B$5^2)</f>
        <v>3131.7223983529379</v>
      </c>
      <c r="I16" s="7">
        <f>ABS('Mean and Peak Coefficients'!I3*0.5*1.2*$E$2^2*$B$5^2)</f>
        <v>2878.956608040683</v>
      </c>
      <c r="L16" s="34" t="s">
        <v>116</v>
      </c>
      <c r="M16" s="11">
        <v>0</v>
      </c>
      <c r="N16" s="7">
        <f>ABS('Mean and Peak Coefficients'!N3*0.5*1.2*$P$2^2*$M$5^2)</f>
        <v>3114.075077150399</v>
      </c>
      <c r="O16" s="7">
        <f>ABS('Mean and Peak Coefficients'!O3*0.5*1.2*$P$2^2*$M$5^2)</f>
        <v>2270.0150424966955</v>
      </c>
      <c r="P16" s="7">
        <f>ABS('Mean and Peak Coefficients'!P3*0.5*1.2*$P$2^2*$M$5^2)</f>
        <v>4132.9153463622888</v>
      </c>
      <c r="Q16" s="7">
        <f>ABS('Mean and Peak Coefficients'!Q3*0.5*1.2*$P$2^2*$M$5^2)</f>
        <v>4183.2558236236982</v>
      </c>
      <c r="R16" s="7">
        <f>ABS('Mean and Peak Coefficients'!R3*0.5*1.2*$P$2^2*$M$5^2)</f>
        <v>2839.5726129802861</v>
      </c>
      <c r="S16" s="7">
        <f>ABS('Mean and Peak Coefficients'!S3*0.5*1.2*$P$2^2*$M$5^2)</f>
        <v>2739.2788297024294</v>
      </c>
      <c r="T16" s="7">
        <f>ABS('Mean and Peak Coefficients'!T3*0.5*1.2*$P$2^2*$M$5^2)</f>
        <v>2701.6827450211645</v>
      </c>
    </row>
    <row r="17" spans="1:20" x14ac:dyDescent="0.35">
      <c r="A17" s="34" t="s">
        <v>117</v>
      </c>
      <c r="B17" s="11">
        <v>0</v>
      </c>
      <c r="C17" s="7">
        <f>ABS('Mean and Peak Coefficients'!C3*0.5*1.2*$E$4^2*$B$5^2)</f>
        <v>1011.9998510232122</v>
      </c>
      <c r="D17" s="7">
        <f>ABS('Mean and Peak Coefficients'!D3*0.5*1.2*$E$4^2*$B$5^2)</f>
        <v>908.15424676349824</v>
      </c>
      <c r="E17" s="7">
        <f>ABS('Mean and Peak Coefficients'!E3*0.5*1.2*$E$4^2*$B$5^2)</f>
        <v>649.15667029064707</v>
      </c>
      <c r="F17" s="7">
        <f>ABS('Mean and Peak Coefficients'!F3*0.5*1.2*$E$4^2*$B$5^2)</f>
        <v>1167.2759738585607</v>
      </c>
      <c r="G17" s="7">
        <f>ABS('Mean and Peak Coefficients'!G3*0.5*1.2*$E$4^2*$B$5^2)</f>
        <v>778.35496026866008</v>
      </c>
      <c r="H17" s="7">
        <f>ABS('Mean and Peak Coefficients'!H3*0.5*1.2*$E$4^2*$B$5^2)</f>
        <v>782.93059958823449</v>
      </c>
      <c r="I17" s="7">
        <f>ABS('Mean and Peak Coefficients'!I3*0.5*1.2*$E$4^2*$B$5^2)</f>
        <v>719.73915201017076</v>
      </c>
      <c r="L17" s="34" t="s">
        <v>117</v>
      </c>
      <c r="M17" s="11">
        <v>0</v>
      </c>
      <c r="N17" s="7">
        <f>ABS('Mean and Peak Coefficients'!N3*0.5*1.2*$P$4^2*$M$5^2)</f>
        <v>778.51876928759975</v>
      </c>
      <c r="O17" s="7">
        <f>ABS('Mean and Peak Coefficients'!O3*0.5*1.2*$P$4^2*$M$5^2)</f>
        <v>567.50376062417388</v>
      </c>
      <c r="P17" s="7">
        <f>ABS('Mean and Peak Coefficients'!P3*0.5*1.2*$P$4^2*$M$5^2)</f>
        <v>1033.2288365905722</v>
      </c>
      <c r="Q17" s="7">
        <f>ABS('Mean and Peak Coefficients'!Q3*0.5*1.2*$P$4^2*$M$5^2)</f>
        <v>1045.8139559059246</v>
      </c>
      <c r="R17" s="7">
        <f>ABS('Mean and Peak Coefficients'!R3*0.5*1.2*$P$4^2*$M$5^2)</f>
        <v>709.89315324507152</v>
      </c>
      <c r="S17" s="7">
        <f>ABS('Mean and Peak Coefficients'!S3*0.5*1.2*$P$4^2*$M$5^2)</f>
        <v>684.81970742560736</v>
      </c>
      <c r="T17" s="7">
        <f>ABS('Mean and Peak Coefficients'!T3*0.5*1.2*$P$4^2*$M$5^2)</f>
        <v>675.42068625529112</v>
      </c>
    </row>
    <row r="18" spans="1:20" x14ac:dyDescent="0.35">
      <c r="B18" s="11">
        <v>15</v>
      </c>
      <c r="C18" s="7">
        <f>ABS('Mean and Peak Coefficients'!C4*0.5*1.2*$E$4^2*$B$5^2)</f>
        <v>2318.8477063781916</v>
      </c>
      <c r="D18" s="7">
        <f>ABS('Mean and Peak Coefficients'!D4*0.5*1.2*$E$4^2*$B$5^2)</f>
        <v>2033.2203378558443</v>
      </c>
      <c r="E18" s="7">
        <f>ABS('Mean and Peak Coefficients'!E4*0.5*1.2*$E$4^2*$B$5^2)</f>
        <v>1343.5381059334413</v>
      </c>
      <c r="F18" s="7">
        <f>ABS('Mean and Peak Coefficients'!F4*0.5*1.2*$E$4^2*$B$5^2)</f>
        <v>203.57845778024009</v>
      </c>
      <c r="G18" s="7">
        <f>ABS('Mean and Peak Coefficients'!G4*0.5*1.2*$E$4^2*$B$5^2)</f>
        <v>1121.5171280852016</v>
      </c>
      <c r="H18" s="7">
        <f>ABS('Mean and Peak Coefficients'!H4*0.5*1.2*$E$4^2*$B$5^2)</f>
        <v>1742.1330976533457</v>
      </c>
      <c r="I18" s="7">
        <f>ABS('Mean and Peak Coefficients'!I4*0.5*1.2*$E$4^2*$B$5^2)</f>
        <v>1854.1501605851727</v>
      </c>
      <c r="M18" s="11">
        <v>15</v>
      </c>
      <c r="N18" s="7">
        <f>ABS('Mean and Peak Coefficients'!N4*0.5*1.2*$P$4^2*$M$5^2)</f>
        <v>3688.9643929528129</v>
      </c>
      <c r="O18" s="7">
        <f>ABS('Mean and Peak Coefficients'!O4*0.5*1.2*$P$4^2*$M$5^2)</f>
        <v>1211.9839199057244</v>
      </c>
      <c r="P18" s="7">
        <f>ABS('Mean and Peak Coefficients'!P4*0.5*1.2*$P$4^2*$M$5^2)</f>
        <v>1874.3530712703098</v>
      </c>
      <c r="Q18" s="7">
        <f>ABS('Mean and Peak Coefficients'!Q4*0.5*1.2*$P$4^2*$M$5^2)</f>
        <v>125.61710280019972</v>
      </c>
      <c r="R18" s="7">
        <f>ABS('Mean and Peak Coefficients'!R4*0.5*1.2*$P$4^2*$M$5^2)</f>
        <v>699.7228212792146</v>
      </c>
      <c r="S18" s="7">
        <f>ABS('Mean and Peak Coefficients'!S4*0.5*1.2*$P$4^2*$M$5^2)</f>
        <v>1109.1645031389025</v>
      </c>
      <c r="T18" s="7">
        <f>ABS('Mean and Peak Coefficients'!T4*0.5*1.2*$P$4^2*$M$5^2)</f>
        <v>1354.7794559638028</v>
      </c>
    </row>
    <row r="19" spans="1:20" x14ac:dyDescent="0.35">
      <c r="B19" s="11">
        <v>30</v>
      </c>
      <c r="C19" s="7">
        <f>ABS('Mean and Peak Coefficients'!C5*0.5*1.2*$E$4^2*$B$5^2)</f>
        <v>10897.93509407587</v>
      </c>
      <c r="D19" s="7">
        <f>ABS('Mean and Peak Coefficients'!D5*0.5*1.2*$E$4^2*$B$5^2)</f>
        <v>9210.7037792346127</v>
      </c>
      <c r="E19" s="7">
        <f>ABS('Mean and Peak Coefficients'!E5*0.5*1.2*$E$4^2*$B$5^2)</f>
        <v>5533.6206893383305</v>
      </c>
      <c r="F19" s="7">
        <f>ABS('Mean and Peak Coefficients'!F5*0.5*1.2*$E$4^2*$B$5^2)</f>
        <v>296.21118059830684</v>
      </c>
      <c r="G19" s="7">
        <f>ABS('Mean and Peak Coefficients'!G5*0.5*1.2*$E$4^2*$B$5^2)</f>
        <v>4632.7420789683765</v>
      </c>
      <c r="H19" s="7">
        <f>ABS('Mean and Peak Coefficients'!H5*0.5*1.2*$E$4^2*$B$5^2)</f>
        <v>8205.2002176689075</v>
      </c>
      <c r="I19" s="7">
        <f>ABS('Mean and Peak Coefficients'!I5*0.5*1.2*$E$4^2*$B$5^2)</f>
        <v>8389.5916787342485</v>
      </c>
      <c r="M19" s="11">
        <v>30</v>
      </c>
      <c r="N19" s="7">
        <f>ABS('Mean and Peak Coefficients'!N5*0.5*1.2*$P$4^2*$M$5^2)</f>
        <v>8780.9591581920031</v>
      </c>
      <c r="O19" s="7">
        <f>ABS('Mean and Peak Coefficients'!O5*0.5*1.2*$P$4^2*$M$5^2)</f>
        <v>6297.8949067524063</v>
      </c>
      <c r="P19" s="7">
        <f>ABS('Mean and Peak Coefficients'!P5*0.5*1.2*$P$4^2*$M$5^2)</f>
        <v>3007.0083588543621</v>
      </c>
      <c r="Q19" s="7">
        <f>ABS('Mean and Peak Coefficients'!Q5*0.5*1.2*$P$4^2*$M$5^2)</f>
        <v>382.72603352471447</v>
      </c>
      <c r="R19" s="7">
        <f>ABS('Mean and Peak Coefficients'!R5*0.5*1.2*$P$4^2*$M$5^2)</f>
        <v>3795.2738042053452</v>
      </c>
      <c r="S19" s="7">
        <f>ABS('Mean and Peak Coefficients'!S5*0.5*1.2*$P$4^2*$M$5^2)</f>
        <v>7764.2625108593229</v>
      </c>
      <c r="T19" s="7">
        <f>ABS('Mean and Peak Coefficients'!T5*0.5*1.2*$P$4^2*$M$5^2)</f>
        <v>6922.5821580882866</v>
      </c>
    </row>
    <row r="20" spans="1:20" x14ac:dyDescent="0.35">
      <c r="B20" s="11">
        <v>45</v>
      </c>
      <c r="C20" s="7">
        <f>ABS('Mean and Peak Coefficients'!C6*0.5*1.2*$E$4^2*$B$5^2)</f>
        <v>14856.709938823466</v>
      </c>
      <c r="D20" s="7">
        <f>ABS('Mean and Peak Coefficients'!D6*0.5*1.2*$E$4^2*$B$5^2)</f>
        <v>14622.926452036712</v>
      </c>
      <c r="E20" s="7">
        <f>ABS('Mean and Peak Coefficients'!E6*0.5*1.2*$E$4^2*$B$5^2)</f>
        <v>10661.032204183948</v>
      </c>
      <c r="F20" s="7">
        <f>ABS('Mean and Peak Coefficients'!F6*0.5*1.2*$E$4^2*$B$5^2)</f>
        <v>1232.1355723632078</v>
      </c>
      <c r="G20" s="7">
        <f>ABS('Mean and Peak Coefficients'!G6*0.5*1.2*$E$4^2*$B$5^2)</f>
        <v>11099.590086025282</v>
      </c>
      <c r="H20" s="7">
        <f>ABS('Mean and Peak Coefficients'!H6*0.5*1.2*$E$4^2*$B$5^2)</f>
        <v>12699.629861346775</v>
      </c>
      <c r="I20" s="7">
        <f>ABS('Mean and Peak Coefficients'!I6*0.5*1.2*$E$4^2*$B$5^2)</f>
        <v>11756.460037245144</v>
      </c>
      <c r="M20" s="11">
        <v>45</v>
      </c>
      <c r="N20" s="7">
        <f>ABS('Mean and Peak Coefficients'!N6*0.5*1.2*$P$4^2*$M$5^2)</f>
        <v>12958.716246631357</v>
      </c>
      <c r="O20" s="7">
        <f>ABS('Mean and Peak Coefficients'!O6*0.5*1.2*$P$4^2*$M$5^2)</f>
        <v>10764.791539635709</v>
      </c>
      <c r="P20" s="7">
        <f>ABS('Mean and Peak Coefficients'!P6*0.5*1.2*$P$4^2*$M$5^2)</f>
        <v>9490.6133493967809</v>
      </c>
      <c r="Q20" s="7">
        <f>ABS('Mean and Peak Coefficients'!Q6*0.5*1.2*$P$4^2*$M$5^2)</f>
        <v>626.49433327139957</v>
      </c>
      <c r="R20" s="7">
        <f>ABS('Mean and Peak Coefficients'!R6*0.5*1.2*$P$4^2*$M$5^2)</f>
        <v>7982.3597183897646</v>
      </c>
      <c r="S20" s="7">
        <f>ABS('Mean and Peak Coefficients'!S6*0.5*1.2*$P$4^2*$M$5^2)</f>
        <v>12596.470150003735</v>
      </c>
      <c r="T20" s="7">
        <f>ABS('Mean and Peak Coefficients'!T6*0.5*1.2*$P$4^2*$M$5^2)</f>
        <v>9819.0062566902434</v>
      </c>
    </row>
    <row r="21" spans="1:20" x14ac:dyDescent="0.35">
      <c r="B21" s="11">
        <v>60</v>
      </c>
      <c r="C21" s="7">
        <f>ABS('Mean and Peak Coefficients'!C7*0.5*1.2*$E$4^2*$B$5^2)</f>
        <v>17078.381948162576</v>
      </c>
      <c r="D21" s="7">
        <f>ABS('Mean and Peak Coefficients'!D7*0.5*1.2*$E$4^2*$B$5^2)</f>
        <v>16627.824026218346</v>
      </c>
      <c r="E21" s="7">
        <f>ABS('Mean and Peak Coefficients'!E7*0.5*1.2*$E$4^2*$B$5^2)</f>
        <v>14318.565826977425</v>
      </c>
      <c r="F21" s="7">
        <f>ABS('Mean and Peak Coefficients'!F7*0.5*1.2*$E$4^2*$B$5^2)</f>
        <v>299.00047401364344</v>
      </c>
      <c r="G21" s="7">
        <f>ABS('Mean and Peak Coefficients'!G7*0.5*1.2*$E$4^2*$B$5^2)</f>
        <v>13374.589782433268</v>
      </c>
      <c r="H21" s="7">
        <f>ABS('Mean and Peak Coefficients'!H7*0.5*1.2*$E$4^2*$B$5^2)</f>
        <v>13742.114671991532</v>
      </c>
      <c r="I21" s="7">
        <f>ABS('Mean and Peak Coefficients'!I7*0.5*1.2*$E$4^2*$B$5^2)</f>
        <v>15130.292894811641</v>
      </c>
      <c r="M21" s="11">
        <v>60</v>
      </c>
      <c r="N21" s="7">
        <f>ABS('Mean and Peak Coefficients'!N7*0.5*1.2*$P$4^2*$M$5^2)</f>
        <v>16559.805635565022</v>
      </c>
      <c r="O21" s="7">
        <f>ABS('Mean and Peak Coefficients'!O7*0.5*1.2*$P$4^2*$M$5^2)</f>
        <v>14204.754610762229</v>
      </c>
      <c r="P21" s="7">
        <f>ABS('Mean and Peak Coefficients'!P7*0.5*1.2*$P$4^2*$M$5^2)</f>
        <v>11901.026363619609</v>
      </c>
      <c r="Q21" s="7">
        <f>ABS('Mean and Peak Coefficients'!Q7*0.5*1.2*$P$4^2*$M$5^2)</f>
        <v>201.54990790266379</v>
      </c>
      <c r="R21" s="7">
        <f>ABS('Mean and Peak Coefficients'!R7*0.5*1.2*$P$4^2*$M$5^2)</f>
        <v>11304.005300336574</v>
      </c>
      <c r="S21" s="7">
        <f>ABS('Mean and Peak Coefficients'!S7*0.5*1.2*$P$4^2*$M$5^2)</f>
        <v>11643.675629321635</v>
      </c>
      <c r="T21" s="7">
        <f>ABS('Mean and Peak Coefficients'!T7*0.5*1.2*$P$4^2*$M$5^2)</f>
        <v>15188.530114015544</v>
      </c>
    </row>
    <row r="22" spans="1:20" x14ac:dyDescent="0.35">
      <c r="B22" s="11">
        <v>75</v>
      </c>
      <c r="C22" s="7">
        <f>ABS('Mean and Peak Coefficients'!C8*0.5*1.2*$E$4^2*$B$5^2)</f>
        <v>18137.007647585488</v>
      </c>
      <c r="D22" s="7">
        <f>ABS('Mean and Peak Coefficients'!D8*0.5*1.2*$E$4^2*$B$5^2)</f>
        <v>17206.640759815946</v>
      </c>
      <c r="E22" s="7">
        <f>ABS('Mean and Peak Coefficients'!E8*0.5*1.2*$E$4^2*$B$5^2)</f>
        <v>16078.355132392795</v>
      </c>
      <c r="F22" s="7">
        <f>ABS('Mean and Peak Coefficients'!F8*0.5*1.2*$E$4^2*$B$5^2)</f>
        <v>1673.4352657974725</v>
      </c>
      <c r="G22" s="7">
        <f>ABS('Mean and Peak Coefficients'!G8*0.5*1.2*$E$4^2*$B$5^2)</f>
        <v>14636.296059367129</v>
      </c>
      <c r="H22" s="7">
        <f>ABS('Mean and Peak Coefficients'!H8*0.5*1.2*$E$4^2*$B$5^2)</f>
        <v>16436.574383317722</v>
      </c>
      <c r="I22" s="7">
        <f>ABS('Mean and Peak Coefficients'!I8*0.5*1.2*$E$4^2*$B$5^2)</f>
        <v>16377.061132033783</v>
      </c>
      <c r="M22" s="11">
        <v>75</v>
      </c>
      <c r="N22" s="7">
        <f>ABS('Mean and Peak Coefficients'!N8*0.5*1.2*$P$4^2*$M$5^2)</f>
        <v>17020.650921488599</v>
      </c>
      <c r="O22" s="7">
        <f>ABS('Mean and Peak Coefficients'!O8*0.5*1.2*$P$4^2*$M$5^2)</f>
        <v>16357.302953686945</v>
      </c>
      <c r="P22" s="7">
        <f>ABS('Mean and Peak Coefficients'!P8*0.5*1.2*$P$4^2*$M$5^2)</f>
        <v>14222.840411917725</v>
      </c>
      <c r="Q22" s="7">
        <f>ABS('Mean and Peak Coefficients'!Q8*0.5*1.2*$P$4^2*$M$5^2)</f>
        <v>428.52247698808753</v>
      </c>
      <c r="R22" s="7">
        <f>ABS('Mean and Peak Coefficients'!R8*0.5*1.2*$P$4^2*$M$5^2)</f>
        <v>16526.351312341765</v>
      </c>
      <c r="S22" s="7">
        <f>ABS('Mean and Peak Coefficients'!S8*0.5*1.2*$P$4^2*$M$5^2)</f>
        <v>13757.428643213545</v>
      </c>
      <c r="T22" s="7">
        <f>ABS('Mean and Peak Coefficients'!T8*0.5*1.2*$P$4^2*$M$5^2)</f>
        <v>16159.340949251044</v>
      </c>
    </row>
    <row r="23" spans="1:20" x14ac:dyDescent="0.35">
      <c r="B23" s="11">
        <v>90</v>
      </c>
      <c r="C23" s="7">
        <f>ABS('Mean and Peak Coefficients'!C9*0.5*1.2*$E$4^2*$B$5^2)</f>
        <v>18455.577023995302</v>
      </c>
      <c r="D23" s="7">
        <f>ABS('Mean and Peak Coefficients'!D9*0.5*1.2*$E$4^2*$B$5^2)</f>
        <v>17267.396996672429</v>
      </c>
      <c r="E23" s="7">
        <f>ABS('Mean and Peak Coefficients'!E9*0.5*1.2*$E$4^2*$B$5^2)</f>
        <v>16662.454935756457</v>
      </c>
      <c r="F23" s="7">
        <f>ABS('Mean and Peak Coefficients'!F9*0.5*1.2*$E$4^2*$B$5^2)</f>
        <v>608.71586124766486</v>
      </c>
      <c r="G23" s="7">
        <f>ABS('Mean and Peak Coefficients'!G9*0.5*1.2*$E$4^2*$B$5^2)</f>
        <v>15852.996505776886</v>
      </c>
      <c r="H23" s="7">
        <f>ABS('Mean and Peak Coefficients'!H9*0.5*1.2*$E$4^2*$B$5^2)</f>
        <v>17529.388623737235</v>
      </c>
      <c r="I23" s="7">
        <f>ABS('Mean and Peak Coefficients'!I9*0.5*1.2*$E$4^2*$B$5^2)</f>
        <v>18256.152227310591</v>
      </c>
      <c r="M23" s="11">
        <v>90</v>
      </c>
      <c r="N23" s="7">
        <f>ABS('Mean and Peak Coefficients'!N9*0.5*1.2*$P$4^2*$M$5^2)</f>
        <v>17257.367449730969</v>
      </c>
      <c r="O23" s="7">
        <f>ABS('Mean and Peak Coefficients'!O9*0.5*1.2*$P$4^2*$M$5^2)</f>
        <v>15856.818409819327</v>
      </c>
      <c r="P23" s="7">
        <f>ABS('Mean and Peak Coefficients'!P9*0.5*1.2*$P$4^2*$M$5^2)</f>
        <v>14872.255711085943</v>
      </c>
      <c r="Q23" s="7">
        <f>ABS('Mean and Peak Coefficients'!Q9*0.5*1.2*$P$4^2*$M$5^2)</f>
        <v>2638.7238229845107</v>
      </c>
      <c r="R23" s="7">
        <f>ABS('Mean and Peak Coefficients'!R9*0.5*1.2*$P$4^2*$M$5^2)</f>
        <v>15127.116866058255</v>
      </c>
      <c r="S23" s="7">
        <f>ABS('Mean and Peak Coefficients'!S9*0.5*1.2*$P$4^2*$M$5^2)</f>
        <v>15762.584486573047</v>
      </c>
      <c r="T23" s="7">
        <f>ABS('Mean and Peak Coefficients'!T9*0.5*1.2*$P$4^2*$M$5^2)</f>
        <v>16511.973218766154</v>
      </c>
    </row>
    <row r="24" spans="1:20" x14ac:dyDescent="0.35">
      <c r="C24" s="7"/>
      <c r="D24" s="7"/>
      <c r="E24" s="7"/>
      <c r="F24" s="7"/>
      <c r="G24" s="7"/>
      <c r="H24" s="7"/>
      <c r="I24" s="7"/>
      <c r="N24" s="7"/>
      <c r="O24" s="7"/>
      <c r="P24" s="7"/>
      <c r="Q24" s="7"/>
      <c r="R24" s="7"/>
      <c r="S24" s="7"/>
      <c r="T24" s="7"/>
    </row>
    <row r="26" spans="1:20" x14ac:dyDescent="0.35">
      <c r="A26" t="s">
        <v>47</v>
      </c>
      <c r="B26" t="s">
        <v>3</v>
      </c>
      <c r="C26" s="45" t="s">
        <v>22</v>
      </c>
      <c r="D26" s="46"/>
      <c r="E26" s="46"/>
      <c r="F26" s="46"/>
      <c r="G26" s="46"/>
      <c r="H26" s="46"/>
      <c r="I26" s="46"/>
      <c r="L26" t="s">
        <v>47</v>
      </c>
      <c r="M26" t="s">
        <v>3</v>
      </c>
      <c r="N26" s="45" t="s">
        <v>22</v>
      </c>
      <c r="O26" s="46"/>
      <c r="P26" s="46"/>
      <c r="Q26" s="46"/>
      <c r="R26" s="46"/>
      <c r="S26" s="46"/>
      <c r="T26" s="46"/>
    </row>
    <row r="27" spans="1:20" x14ac:dyDescent="0.35">
      <c r="B27" s="8" t="s">
        <v>24</v>
      </c>
      <c r="C27" s="9">
        <v>0</v>
      </c>
      <c r="D27" s="9">
        <v>30</v>
      </c>
      <c r="E27" s="9">
        <v>60</v>
      </c>
      <c r="F27" s="10">
        <v>90</v>
      </c>
      <c r="G27" s="10">
        <v>120</v>
      </c>
      <c r="H27" s="10">
        <v>150</v>
      </c>
      <c r="I27" s="10">
        <v>180</v>
      </c>
      <c r="M27" s="8" t="s">
        <v>24</v>
      </c>
      <c r="N27" s="9">
        <v>0</v>
      </c>
      <c r="O27" s="9">
        <v>30</v>
      </c>
      <c r="P27" s="9">
        <v>60</v>
      </c>
      <c r="Q27" s="10">
        <v>90</v>
      </c>
      <c r="R27" s="10">
        <v>120</v>
      </c>
      <c r="S27" s="10">
        <v>150</v>
      </c>
      <c r="T27" s="10">
        <v>180</v>
      </c>
    </row>
    <row r="28" spans="1:20" x14ac:dyDescent="0.35">
      <c r="A28" s="34" t="s">
        <v>116</v>
      </c>
      <c r="B28" s="11">
        <v>0</v>
      </c>
      <c r="C28" s="7">
        <f>ABS('Mean and Peak Coefficients'!C14*0.5*1.2*$E$2^2*$B$5^2)</f>
        <v>18890.045224790247</v>
      </c>
      <c r="D28" s="7">
        <f>ABS('Mean and Peak Coefficients'!D14*0.5*1.2*$E$2^2*$B$5^2)</f>
        <v>15877.920465661775</v>
      </c>
      <c r="E28" s="7">
        <f>ABS('Mean and Peak Coefficients'!E14*0.5*1.2*$E$2^2*$B$5^2)</f>
        <v>12774.139599194697</v>
      </c>
      <c r="F28" s="7">
        <f>ABS('Mean and Peak Coefficients'!F14*0.5*1.2*$E$2^2*$B$5^2)</f>
        <v>17383.625126277297</v>
      </c>
      <c r="G28" s="7">
        <f>ABS('Mean and Peak Coefficients'!G14*0.5*1.2*$E$2^2*$B$5^2)</f>
        <v>15668.154253462806</v>
      </c>
      <c r="H28" s="7">
        <f>ABS('Mean and Peak Coefficients'!H14*0.5*1.2*$E$2^2*$B$5^2)</f>
        <v>13283.415371293431</v>
      </c>
      <c r="I28" s="7">
        <f>ABS('Mean and Peak Coefficients'!I14*0.5*1.2*$E$2^2*$B$5^2)</f>
        <v>15640.268098039101</v>
      </c>
      <c r="L28" s="34" t="s">
        <v>116</v>
      </c>
      <c r="M28" s="11">
        <v>0</v>
      </c>
      <c r="N28" s="7">
        <f>ABS('Mean and Peak Coefficients'!N14*0.5*1.2*$P$2^2*$M$5^2)</f>
        <v>32003.722368523562</v>
      </c>
      <c r="O28" s="7">
        <f>ABS('Mean and Peak Coefficients'!O14*0.5*1.2*$P$2^2*$M$5^2)</f>
        <v>32681.15067306735</v>
      </c>
      <c r="P28" s="7">
        <f>ABS('Mean and Peak Coefficients'!P14*0.5*1.2*$P$2^2*$M$5^2)</f>
        <v>33779.938015380889</v>
      </c>
      <c r="Q28" s="7">
        <f>ABS('Mean and Peak Coefficients'!Q14*0.5*1.2*$P$2^2*$M$5^2)</f>
        <v>35101.398555748725</v>
      </c>
      <c r="R28" s="7">
        <f>ABS('Mean and Peak Coefficients'!R14*0.5*1.2*$P$2^2*$M$5^2)</f>
        <v>26097.205022334481</v>
      </c>
      <c r="S28" s="7">
        <f>ABS('Mean and Peak Coefficients'!S14*0.5*1.2*$P$2^2*$M$5^2)</f>
        <v>25032.702824266544</v>
      </c>
      <c r="T28" s="7">
        <f>ABS('Mean and Peak Coefficients'!T14*0.5*1.2*$P$2^2*$M$5^2)</f>
        <v>22572.107591079584</v>
      </c>
    </row>
    <row r="29" spans="1:20" x14ac:dyDescent="0.35">
      <c r="A29" s="34" t="s">
        <v>117</v>
      </c>
      <c r="B29" s="11">
        <v>0</v>
      </c>
      <c r="C29" s="7">
        <f>ABS('Mean and Peak Coefficients'!C14*0.5*1.2*$E$4^2*$B$5^2)</f>
        <v>4722.5113061975617</v>
      </c>
      <c r="D29" s="7">
        <f>ABS('Mean and Peak Coefficients'!D14*0.5*1.2*$E$4^2*$B$5^2)</f>
        <v>3969.4801164154437</v>
      </c>
      <c r="E29" s="7">
        <f>ABS('Mean and Peak Coefficients'!E14*0.5*1.2*$E$4^2*$B$5^2)</f>
        <v>3193.5348997986744</v>
      </c>
      <c r="F29" s="7">
        <f>ABS('Mean and Peak Coefficients'!F14*0.5*1.2*$E$4^2*$B$5^2)</f>
        <v>4345.9062815693242</v>
      </c>
      <c r="G29" s="7">
        <f>ABS('Mean and Peak Coefficients'!G14*0.5*1.2*$E$4^2*$B$5^2)</f>
        <v>3917.0385633657015</v>
      </c>
      <c r="H29" s="7">
        <f>ABS('Mean and Peak Coefficients'!H14*0.5*1.2*$E$4^2*$B$5^2)</f>
        <v>3320.8538428233578</v>
      </c>
      <c r="I29" s="7">
        <f>ABS('Mean and Peak Coefficients'!I14*0.5*1.2*$E$4^2*$B$5^2)</f>
        <v>3910.0670245097754</v>
      </c>
      <c r="L29" s="34" t="s">
        <v>117</v>
      </c>
      <c r="M29" s="11">
        <v>0</v>
      </c>
      <c r="N29" s="7">
        <f>ABS('Mean and Peak Coefficients'!N14*0.5*1.2*$P$4^2*$M$5^2)</f>
        <v>8000.9305921308905</v>
      </c>
      <c r="O29" s="7">
        <f>ABS('Mean and Peak Coefficients'!O14*0.5*1.2*$P$4^2*$M$5^2)</f>
        <v>8170.2876682668375</v>
      </c>
      <c r="P29" s="7">
        <f>ABS('Mean and Peak Coefficients'!P14*0.5*1.2*$P$4^2*$M$5^2)</f>
        <v>8444.9845038452222</v>
      </c>
      <c r="Q29" s="7">
        <f>ABS('Mean and Peak Coefficients'!Q14*0.5*1.2*$P$4^2*$M$5^2)</f>
        <v>8775.3496389371812</v>
      </c>
      <c r="R29" s="7">
        <f>ABS('Mean and Peak Coefficients'!R14*0.5*1.2*$P$4^2*$M$5^2)</f>
        <v>6524.3012555836203</v>
      </c>
      <c r="S29" s="7">
        <f>ABS('Mean and Peak Coefficients'!S14*0.5*1.2*$P$4^2*$M$5^2)</f>
        <v>6258.1757060666359</v>
      </c>
      <c r="T29" s="7">
        <f>ABS('Mean and Peak Coefficients'!T14*0.5*1.2*$P$4^2*$M$5^2)</f>
        <v>5643.0268977698961</v>
      </c>
    </row>
    <row r="30" spans="1:20" x14ac:dyDescent="0.35">
      <c r="B30" s="11">
        <v>15</v>
      </c>
      <c r="C30" s="7">
        <f>ABS('Mean and Peak Coefficients'!C15*0.5*1.2*$E$4^2*$B$5^2)</f>
        <v>6820.3735411042153</v>
      </c>
      <c r="D30" s="7">
        <f>ABS('Mean and Peak Coefficients'!D15*0.5*1.2*$E$4^2*$B$5^2)</f>
        <v>5870.566465378115</v>
      </c>
      <c r="E30" s="7">
        <f>ABS('Mean and Peak Coefficients'!E15*0.5*1.2*$E$4^2*$B$5^2)</f>
        <v>3386.8374998853137</v>
      </c>
      <c r="F30" s="7">
        <f>ABS('Mean and Peak Coefficients'!F15*0.5*1.2*$E$4^2*$B$5^2)</f>
        <v>3331.1302311410991</v>
      </c>
      <c r="G30" s="7">
        <f>ABS('Mean and Peak Coefficients'!G15*0.5*1.2*$E$4^2*$B$5^2)</f>
        <v>3965.6057034458399</v>
      </c>
      <c r="H30" s="7">
        <f>ABS('Mean and Peak Coefficients'!H15*0.5*1.2*$E$4^2*$B$5^2)</f>
        <v>5134.2306631928068</v>
      </c>
      <c r="I30" s="7">
        <f>ABS('Mean and Peak Coefficients'!I15*0.5*1.2*$E$4^2*$B$5^2)</f>
        <v>5669.6588819028239</v>
      </c>
      <c r="M30" s="11">
        <v>15</v>
      </c>
      <c r="N30" s="7">
        <f>ABS('Mean and Peak Coefficients'!N15*0.5*1.2*$P$4^2*$M$5^2)</f>
        <v>13322.51948975465</v>
      </c>
      <c r="O30" s="7">
        <f>ABS('Mean and Peak Coefficients'!O15*0.5*1.2*$P$4^2*$M$5^2)</f>
        <v>6541.1030027519801</v>
      </c>
      <c r="P30" s="7">
        <f>ABS('Mean and Peak Coefficients'!P15*0.5*1.2*$P$4^2*$M$5^2)</f>
        <v>8476.2459141710151</v>
      </c>
      <c r="Q30" s="7">
        <f>ABS('Mean and Peak Coefficients'!Q15*0.5*1.2*$P$4^2*$M$5^2)</f>
        <v>5630.3967589930608</v>
      </c>
      <c r="R30" s="7">
        <f>ABS('Mean and Peak Coefficients'!R15*0.5*1.2*$P$4^2*$M$5^2)</f>
        <v>4231.3200290977584</v>
      </c>
      <c r="S30" s="7">
        <f>ABS('Mean and Peak Coefficients'!S15*0.5*1.2*$P$4^2*$M$5^2)</f>
        <v>10002.714578222975</v>
      </c>
      <c r="T30" s="7">
        <f>ABS('Mean and Peak Coefficients'!T15*0.5*1.2*$P$4^2*$M$5^2)</f>
        <v>12428.423179807474</v>
      </c>
    </row>
    <row r="31" spans="1:20" x14ac:dyDescent="0.35">
      <c r="B31" s="11">
        <v>30</v>
      </c>
      <c r="C31" s="7">
        <f>ABS('Mean and Peak Coefficients'!C16*0.5*1.2*$E$4^2*$B$5^2)</f>
        <v>17277.158671436508</v>
      </c>
      <c r="D31" s="7">
        <f>ABS('Mean and Peak Coefficients'!D16*0.5*1.2*$E$4^2*$B$5^2)</f>
        <v>15111.543866812783</v>
      </c>
      <c r="E31" s="7">
        <f>ABS('Mean and Peak Coefficients'!E16*0.5*1.2*$E$4^2*$B$5^2)</f>
        <v>8763.4088021837579</v>
      </c>
      <c r="F31" s="7">
        <f>ABS('Mean and Peak Coefficients'!F16*0.5*1.2*$E$4^2*$B$5^2)</f>
        <v>3794.5252543357451</v>
      </c>
      <c r="G31" s="7">
        <f>ABS('Mean and Peak Coefficients'!G16*0.5*1.2*$E$4^2*$B$5^2)</f>
        <v>7174.5782728905333</v>
      </c>
      <c r="H31" s="7">
        <f>ABS('Mean and Peak Coefficients'!H16*0.5*1.2*$E$4^2*$B$5^2)</f>
        <v>13331.869984114948</v>
      </c>
      <c r="I31" s="7">
        <f>ABS('Mean and Peak Coefficients'!I16*0.5*1.2*$E$4^2*$B$5^2)</f>
        <v>13685.071465949466</v>
      </c>
      <c r="M31" s="11">
        <v>30</v>
      </c>
      <c r="N31" s="7">
        <f>ABS('Mean and Peak Coefficients'!N16*0.5*1.2*$P$4^2*$M$5^2)</f>
        <v>20358.702529604951</v>
      </c>
      <c r="O31" s="7">
        <f>ABS('Mean and Peak Coefficients'!O16*0.5*1.2*$P$4^2*$M$5^2)</f>
        <v>14977.410548989128</v>
      </c>
      <c r="P31" s="7">
        <f>ABS('Mean and Peak Coefficients'!P16*0.5*1.2*$P$4^2*$M$5^2)</f>
        <v>10638.823668904131</v>
      </c>
      <c r="Q31" s="7">
        <f>ABS('Mean and Peak Coefficients'!Q16*0.5*1.2*$P$4^2*$M$5^2)</f>
        <v>8272.0636696096408</v>
      </c>
      <c r="R31" s="7">
        <f>ABS('Mean and Peak Coefficients'!R16*0.5*1.2*$P$4^2*$M$5^2)</f>
        <v>10537.990136951688</v>
      </c>
      <c r="S31" s="7">
        <f>ABS('Mean and Peak Coefficients'!S16*0.5*1.2*$P$4^2*$M$5^2)</f>
        <v>19065.893265796374</v>
      </c>
      <c r="T31" s="7">
        <f>ABS('Mean and Peak Coefficients'!T16*0.5*1.2*$P$4^2*$M$5^2)</f>
        <v>16730.326048643681</v>
      </c>
    </row>
    <row r="32" spans="1:20" x14ac:dyDescent="0.35">
      <c r="B32" s="11">
        <v>45</v>
      </c>
      <c r="C32" s="7">
        <f>ABS('Mean and Peak Coefficients'!C17*0.5*1.2*$E$4^2*$B$5^2)</f>
        <v>22726.622564270689</v>
      </c>
      <c r="D32" s="7">
        <f>ABS('Mean and Peak Coefficients'!D17*0.5*1.2*$E$4^2*$B$5^2)</f>
        <v>21952.289597325078</v>
      </c>
      <c r="E32" s="7">
        <f>ABS('Mean and Peak Coefficients'!E17*0.5*1.2*$E$4^2*$B$5^2)</f>
        <v>14021.561288042276</v>
      </c>
      <c r="F32" s="7">
        <f>ABS('Mean and Peak Coefficients'!F17*0.5*1.2*$E$4^2*$B$5^2)</f>
        <v>4024.601207161415</v>
      </c>
      <c r="G32" s="7">
        <f>ABS('Mean and Peak Coefficients'!G17*0.5*1.2*$E$4^2*$B$5^2)</f>
        <v>13396.502658402722</v>
      </c>
      <c r="H32" s="7">
        <f>ABS('Mean and Peak Coefficients'!H17*0.5*1.2*$E$4^2*$B$5^2)</f>
        <v>17560.506185145874</v>
      </c>
      <c r="I32" s="7">
        <f>ABS('Mean and Peak Coefficients'!I17*0.5*1.2*$E$4^2*$B$5^2)</f>
        <v>17053.782060692967</v>
      </c>
      <c r="M32" s="11">
        <v>45</v>
      </c>
      <c r="N32" s="7">
        <f>ABS('Mean and Peak Coefficients'!N17*0.5*1.2*$P$4^2*$M$5^2)</f>
        <v>30429.658792024686</v>
      </c>
      <c r="O32" s="7">
        <f>ABS('Mean and Peak Coefficients'!O17*0.5*1.2*$P$4^2*$M$5^2)</f>
        <v>24199.687739402048</v>
      </c>
      <c r="P32" s="7">
        <f>ABS('Mean and Peak Coefficients'!P17*0.5*1.2*$P$4^2*$M$5^2)</f>
        <v>16857.32131963133</v>
      </c>
      <c r="Q32" s="7">
        <f>ABS('Mean and Peak Coefficients'!Q17*0.5*1.2*$P$4^2*$M$5^2)</f>
        <v>8012.4793143274974</v>
      </c>
      <c r="R32" s="7">
        <f>ABS('Mean and Peak Coefficients'!R17*0.5*1.2*$P$4^2*$M$5^2)</f>
        <v>11908.782043257785</v>
      </c>
      <c r="S32" s="7">
        <f>ABS('Mean and Peak Coefficients'!S17*0.5*1.2*$P$4^2*$M$5^2)</f>
        <v>24035.323505442069</v>
      </c>
      <c r="T32" s="7">
        <f>ABS('Mean and Peak Coefficients'!T17*0.5*1.2*$P$4^2*$M$5^2)</f>
        <v>21052.575124213265</v>
      </c>
    </row>
    <row r="33" spans="1:47" x14ac:dyDescent="0.35">
      <c r="B33" s="11">
        <v>60</v>
      </c>
      <c r="C33" s="7">
        <f>ABS('Mean and Peak Coefficients'!C18*0.5*1.2*$E$4^2*$B$5^2)</f>
        <v>26061.515825605715</v>
      </c>
      <c r="D33" s="7">
        <f>ABS('Mean and Peak Coefficients'!D18*0.5*1.2*$E$4^2*$B$5^2)</f>
        <v>24515.479914191619</v>
      </c>
      <c r="E33" s="7">
        <f>ABS('Mean and Peak Coefficients'!E18*0.5*1.2*$E$4^2*$B$5^2)</f>
        <v>17355.138729199753</v>
      </c>
      <c r="F33" s="7">
        <f>ABS('Mean and Peak Coefficients'!F18*0.5*1.2*$E$4^2*$B$5^2)</f>
        <v>3223.9236424163146</v>
      </c>
      <c r="G33" s="7">
        <f>ABS('Mean and Peak Coefficients'!G18*0.5*1.2*$E$4^2*$B$5^2)</f>
        <v>15470.945401955898</v>
      </c>
      <c r="H33" s="7">
        <f>ABS('Mean and Peak Coefficients'!H18*0.5*1.2*$E$4^2*$B$5^2)</f>
        <v>18914.51423212525</v>
      </c>
      <c r="I33" s="7">
        <f>ABS('Mean and Peak Coefficients'!I18*0.5*1.2*$E$4^2*$B$5^2)</f>
        <v>20890.597302171129</v>
      </c>
      <c r="M33" s="11">
        <v>60</v>
      </c>
      <c r="N33" s="7">
        <f>ABS('Mean and Peak Coefficients'!N18*0.5*1.2*$P$4^2*$M$5^2)</f>
        <v>38237.543229989999</v>
      </c>
      <c r="O33" s="7">
        <f>ABS('Mean and Peak Coefficients'!O18*0.5*1.2*$P$4^2*$M$5^2)</f>
        <v>29599.411891730586</v>
      </c>
      <c r="P33" s="7">
        <f>ABS('Mean and Peak Coefficients'!P18*0.5*1.2*$P$4^2*$M$5^2)</f>
        <v>16475.342206095895</v>
      </c>
      <c r="Q33" s="7">
        <f>ABS('Mean and Peak Coefficients'!Q18*0.5*1.2*$P$4^2*$M$5^2)</f>
        <v>4156.4691536213477</v>
      </c>
      <c r="R33" s="7">
        <f>ABS('Mean and Peak Coefficients'!R18*0.5*1.2*$P$4^2*$M$5^2)</f>
        <v>14456.284221909076</v>
      </c>
      <c r="S33" s="7">
        <f>ABS('Mean and Peak Coefficients'!S18*0.5*1.2*$P$4^2*$M$5^2)</f>
        <v>24697.921892948987</v>
      </c>
      <c r="T33" s="7">
        <f>ABS('Mean and Peak Coefficients'!T18*0.5*1.2*$P$4^2*$M$5^2)</f>
        <v>29135.120990561602</v>
      </c>
    </row>
    <row r="34" spans="1:47" x14ac:dyDescent="0.35">
      <c r="B34" s="11">
        <v>75</v>
      </c>
      <c r="C34" s="7">
        <f>ABS('Mean and Peak Coefficients'!C19*0.5*1.2*$E$4^2*$B$5^2)</f>
        <v>27501.196255839874</v>
      </c>
      <c r="D34" s="7">
        <f>ABS('Mean and Peak Coefficients'!D19*0.5*1.2*$E$4^2*$B$5^2)</f>
        <v>25473.800118494448</v>
      </c>
      <c r="E34" s="7">
        <f>ABS('Mean and Peak Coefficients'!E19*0.5*1.2*$E$4^2*$B$5^2)</f>
        <v>18063.663747268081</v>
      </c>
      <c r="F34" s="7">
        <f>ABS('Mean and Peak Coefficients'!F19*0.5*1.2*$E$4^2*$B$5^2)</f>
        <v>3792.0124252582737</v>
      </c>
      <c r="G34" s="7">
        <f>ABS('Mean and Peak Coefficients'!G19*0.5*1.2*$E$4^2*$B$5^2)</f>
        <v>16874.969717143649</v>
      </c>
      <c r="H34" s="7">
        <f>ABS('Mean and Peak Coefficients'!H19*0.5*1.2*$E$4^2*$B$5^2)</f>
        <v>21842.798256424976</v>
      </c>
      <c r="I34" s="7">
        <f>ABS('Mean and Peak Coefficients'!I19*0.5*1.2*$E$4^2*$B$5^2)</f>
        <v>22390.928423593294</v>
      </c>
      <c r="M34" s="11">
        <v>75</v>
      </c>
      <c r="N34" s="7">
        <f>ABS('Mean and Peak Coefficients'!N19*0.5*1.2*$P$4^2*$M$5^2)</f>
        <v>39568.27284163978</v>
      </c>
      <c r="O34" s="7">
        <f>ABS('Mean and Peak Coefficients'!O19*0.5*1.2*$P$4^2*$M$5^2)</f>
        <v>31609.494203654926</v>
      </c>
      <c r="P34" s="7">
        <f>ABS('Mean and Peak Coefficients'!P19*0.5*1.2*$P$4^2*$M$5^2)</f>
        <v>18271.292876987485</v>
      </c>
      <c r="Q34" s="7">
        <f>ABS('Mean and Peak Coefficients'!Q19*0.5*1.2*$P$4^2*$M$5^2)</f>
        <v>4462.0300214485906</v>
      </c>
      <c r="R34" s="7">
        <f>ABS('Mean and Peak Coefficients'!R19*0.5*1.2*$P$4^2*$M$5^2)</f>
        <v>20390.624929312577</v>
      </c>
      <c r="S34" s="7">
        <f>ABS('Mean and Peak Coefficients'!S19*0.5*1.2*$P$4^2*$M$5^2)</f>
        <v>26915.730285282403</v>
      </c>
      <c r="T34" s="7">
        <f>ABS('Mean and Peak Coefficients'!T19*0.5*1.2*$P$4^2*$M$5^2)</f>
        <v>33045.395339875962</v>
      </c>
    </row>
    <row r="35" spans="1:47" x14ac:dyDescent="0.35">
      <c r="B35" s="11">
        <v>90</v>
      </c>
      <c r="C35" s="7">
        <f>ABS('Mean and Peak Coefficients'!C20*0.5*1.2*$E$4^2*$B$5^2)</f>
        <v>27417.813730153579</v>
      </c>
      <c r="D35" s="7">
        <f>ABS('Mean and Peak Coefficients'!D20*0.5*1.2*$E$4^2*$B$5^2)</f>
        <v>25458.314968266841</v>
      </c>
      <c r="E35" s="7">
        <f>ABS('Mean and Peak Coefficients'!E20*0.5*1.2*$E$4^2*$B$5^2)</f>
        <v>18231.577774562022</v>
      </c>
      <c r="F35" s="7">
        <f>ABS('Mean and Peak Coefficients'!F20*0.5*1.2*$E$4^2*$B$5^2)</f>
        <v>2259.80262051001</v>
      </c>
      <c r="G35" s="7">
        <f>ABS('Mean and Peak Coefficients'!G20*0.5*1.2*$E$4^2*$B$5^2)</f>
        <v>17321.531946255291</v>
      </c>
      <c r="H35" s="7">
        <f>ABS('Mean and Peak Coefficients'!H20*0.5*1.2*$E$4^2*$B$5^2)</f>
        <v>22991.885862605061</v>
      </c>
      <c r="I35" s="7">
        <f>ABS('Mean and Peak Coefficients'!I20*0.5*1.2*$E$4^2*$B$5^2)</f>
        <v>24850.825953327119</v>
      </c>
      <c r="M35" s="11">
        <v>90</v>
      </c>
      <c r="N35" s="7">
        <f>ABS('Mean and Peak Coefficients'!N20*0.5*1.2*$P$4^2*$M$5^2)</f>
        <v>41213.864842665163</v>
      </c>
      <c r="O35" s="7">
        <f>ABS('Mean and Peak Coefficients'!O20*0.5*1.2*$P$4^2*$M$5^2)</f>
        <v>34426.107559113887</v>
      </c>
      <c r="P35" s="7">
        <f>ABS('Mean and Peak Coefficients'!P20*0.5*1.2*$P$4^2*$M$5^2)</f>
        <v>20114.269107730732</v>
      </c>
      <c r="Q35" s="7">
        <f>ABS('Mean and Peak Coefficients'!Q20*0.5*1.2*$P$4^2*$M$5^2)</f>
        <v>6529.22576596013</v>
      </c>
      <c r="R35" s="7">
        <f>ABS('Mean and Peak Coefficients'!R20*0.5*1.2*$P$4^2*$M$5^2)</f>
        <v>18946.527091849115</v>
      </c>
      <c r="S35" s="7">
        <f>ABS('Mean and Peak Coefficients'!S20*0.5*1.2*$P$4^2*$M$5^2)</f>
        <v>29037.406349492896</v>
      </c>
      <c r="T35" s="7">
        <f>ABS('Mean and Peak Coefficients'!T20*0.5*1.2*$P$4^2*$M$5^2)</f>
        <v>34105.841190563828</v>
      </c>
    </row>
    <row r="36" spans="1:47" x14ac:dyDescent="0.35">
      <c r="C36" s="7"/>
      <c r="D36" s="7"/>
      <c r="E36" s="7"/>
      <c r="F36" s="7"/>
      <c r="G36" s="7"/>
      <c r="H36" s="7"/>
      <c r="I36" s="7"/>
      <c r="N36" s="7"/>
      <c r="O36" s="7"/>
      <c r="P36" s="7"/>
      <c r="Q36" s="7"/>
      <c r="R36" s="7"/>
      <c r="S36" s="7"/>
      <c r="T36" s="7"/>
    </row>
    <row r="38" spans="1:47" x14ac:dyDescent="0.35">
      <c r="A38" t="s">
        <v>57</v>
      </c>
      <c r="B38" t="s">
        <v>4</v>
      </c>
      <c r="C38" s="45" t="s">
        <v>22</v>
      </c>
      <c r="D38" s="46"/>
      <c r="E38" s="46"/>
      <c r="F38" s="46"/>
      <c r="G38" s="46"/>
      <c r="H38" s="46"/>
      <c r="I38" s="46"/>
      <c r="L38" t="s">
        <v>57</v>
      </c>
      <c r="M38" t="s">
        <v>4</v>
      </c>
      <c r="N38" s="45" t="s">
        <v>22</v>
      </c>
      <c r="O38" s="46"/>
      <c r="P38" s="46"/>
      <c r="Q38" s="46"/>
      <c r="R38" s="46"/>
      <c r="S38" s="46"/>
      <c r="T38" s="46"/>
    </row>
    <row r="39" spans="1:47" x14ac:dyDescent="0.35">
      <c r="B39" s="8" t="s">
        <v>24</v>
      </c>
      <c r="C39" s="9">
        <v>0</v>
      </c>
      <c r="D39" s="9">
        <v>30</v>
      </c>
      <c r="E39" s="9">
        <v>60</v>
      </c>
      <c r="F39" s="10">
        <v>90</v>
      </c>
      <c r="G39" s="10">
        <v>120</v>
      </c>
      <c r="H39" s="10">
        <v>150</v>
      </c>
      <c r="I39" s="10">
        <v>180</v>
      </c>
      <c r="M39" s="8" t="s">
        <v>24</v>
      </c>
      <c r="N39" s="9">
        <v>0</v>
      </c>
      <c r="O39" s="9">
        <v>30</v>
      </c>
      <c r="P39" s="9">
        <v>60</v>
      </c>
      <c r="Q39" s="10">
        <v>90</v>
      </c>
      <c r="R39" s="10">
        <v>120</v>
      </c>
      <c r="S39" s="10">
        <v>150</v>
      </c>
      <c r="T39" s="10">
        <v>180</v>
      </c>
    </row>
    <row r="40" spans="1:47" x14ac:dyDescent="0.35">
      <c r="A40" s="34" t="s">
        <v>116</v>
      </c>
      <c r="B40" s="11">
        <v>0</v>
      </c>
      <c r="C40" s="7">
        <f>ABS('Mean and Peak Coefficients'!C25*0.5*1.2*$E$2^2*$B$5^2)</f>
        <v>4766.2158848594345</v>
      </c>
      <c r="D40" s="7">
        <f>ABS('Mean and Peak Coefficients'!D25*0.5*1.2*$E$2^2*$B$5^2)</f>
        <v>3637.5049749552395</v>
      </c>
      <c r="E40" s="7">
        <f>ABS('Mean and Peak Coefficients'!E25*0.5*1.2*$E$2^2*$B$5^2)</f>
        <v>1688.536419440758</v>
      </c>
      <c r="F40" s="7">
        <f>ABS('Mean and Peak Coefficients'!F25*0.5*1.2*$E$2^2*$B$5^2)</f>
        <v>602.37164540164486</v>
      </c>
      <c r="G40" s="7">
        <f>ABS('Mean and Peak Coefficients'!G25*0.5*1.2*$E$2^2*$B$5^2)</f>
        <v>2047.707650378384</v>
      </c>
      <c r="H40" s="7">
        <f>ABS('Mean and Peak Coefficients'!H25*0.5*1.2*$E$2^2*$B$5^2)</f>
        <v>1934.4846352961792</v>
      </c>
      <c r="I40" s="7">
        <f>ABS('Mean and Peak Coefficients'!I25*0.5*1.2*$E$2^2*$B$5^2)</f>
        <v>4085.2788565960313</v>
      </c>
      <c r="L40" s="34" t="s">
        <v>116</v>
      </c>
      <c r="M40" s="11">
        <v>0</v>
      </c>
      <c r="N40" s="7">
        <f>ABS('Mean and Peak Coefficients'!N25*0.5*1.2*$P$2^2*$M$5^2)</f>
        <v>10224.680498220019</v>
      </c>
      <c r="O40" s="7">
        <f>ABS('Mean and Peak Coefficients'!O25*0.5*1.2*$P$2^2*$M$5^2)</f>
        <v>8606.4998005433645</v>
      </c>
      <c r="P40" s="7">
        <f>ABS('Mean and Peak Coefficients'!P25*0.5*1.2*$P$2^2*$M$5^2)</f>
        <v>12194.626727947147</v>
      </c>
      <c r="Q40" s="7">
        <f>ABS('Mean and Peak Coefficients'!Q25*0.5*1.2*$P$2^2*$M$5^2)</f>
        <v>3584.3568606119329</v>
      </c>
      <c r="R40" s="7">
        <f>ABS('Mean and Peak Coefficients'!R25*0.5*1.2*$P$2^2*$M$5^2)</f>
        <v>3600.9687985226478</v>
      </c>
      <c r="S40" s="7">
        <f>ABS('Mean and Peak Coefficients'!S25*0.5*1.2*$P$2^2*$M$5^2)</f>
        <v>7434.2984219650089</v>
      </c>
      <c r="T40" s="7">
        <f>ABS('Mean and Peak Coefficients'!T25*0.5*1.2*$P$2^2*$M$5^2)</f>
        <v>1845.2709340989736</v>
      </c>
      <c r="W40" s="7"/>
      <c r="X40" s="7"/>
      <c r="Y40" s="7"/>
      <c r="Z40" s="7"/>
      <c r="AA40" s="7"/>
      <c r="AB40" s="7"/>
      <c r="AC40" s="7"/>
      <c r="AF40" s="7"/>
      <c r="AG40" s="7"/>
      <c r="AH40" s="7"/>
      <c r="AI40" s="7"/>
      <c r="AJ40" s="7"/>
      <c r="AK40" s="7"/>
      <c r="AL40" s="7"/>
      <c r="AO40" s="7"/>
      <c r="AP40" s="7"/>
      <c r="AQ40" s="7"/>
      <c r="AR40" s="7"/>
      <c r="AS40" s="7"/>
      <c r="AT40" s="7"/>
      <c r="AU40" s="7"/>
    </row>
    <row r="41" spans="1:47" x14ac:dyDescent="0.35">
      <c r="A41" s="34" t="s">
        <v>117</v>
      </c>
      <c r="B41" s="11">
        <v>0</v>
      </c>
      <c r="C41" s="7">
        <f>ABS('Mean and Peak Coefficients'!C25*0.5*1.2*$E$4^2*$B$5^2)</f>
        <v>1191.5539712148586</v>
      </c>
      <c r="D41" s="7">
        <f>ABS('Mean and Peak Coefficients'!D25*0.5*1.2*$E$4^2*$B$5^2)</f>
        <v>909.37624373880988</v>
      </c>
      <c r="E41" s="7">
        <f>ABS('Mean and Peak Coefficients'!E25*0.5*1.2*$E$4^2*$B$5^2)</f>
        <v>422.1341048601895</v>
      </c>
      <c r="F41" s="7">
        <f>ABS('Mean and Peak Coefficients'!F25*0.5*1.2*$E$4^2*$B$5^2)</f>
        <v>150.59291135041121</v>
      </c>
      <c r="G41" s="7">
        <f>ABS('Mean and Peak Coefficients'!G25*0.5*1.2*$E$4^2*$B$5^2)</f>
        <v>511.92691259459599</v>
      </c>
      <c r="H41" s="7">
        <f>ABS('Mean and Peak Coefficients'!H25*0.5*1.2*$E$4^2*$B$5^2)</f>
        <v>483.62115882404481</v>
      </c>
      <c r="I41" s="7">
        <f>ABS('Mean and Peak Coefficients'!I25*0.5*1.2*$E$4^2*$B$5^2)</f>
        <v>1021.3197141490078</v>
      </c>
      <c r="L41" s="34" t="s">
        <v>117</v>
      </c>
      <c r="M41" s="11">
        <v>0</v>
      </c>
      <c r="N41" s="7">
        <f>ABS('Mean and Peak Coefficients'!N25*0.5*1.2*$P$4^2*$M$5^2)</f>
        <v>2556.1701245550048</v>
      </c>
      <c r="O41" s="7">
        <f>ABS('Mean and Peak Coefficients'!O25*0.5*1.2*$P$4^2*$M$5^2)</f>
        <v>2151.6249501358411</v>
      </c>
      <c r="P41" s="7">
        <f>ABS('Mean and Peak Coefficients'!P25*0.5*1.2*$P$4^2*$M$5^2)</f>
        <v>3048.6566819867867</v>
      </c>
      <c r="Q41" s="7">
        <f>ABS('Mean and Peak Coefficients'!Q25*0.5*1.2*$P$4^2*$M$5^2)</f>
        <v>896.08921515298323</v>
      </c>
      <c r="R41" s="7">
        <f>ABS('Mean and Peak Coefficients'!R25*0.5*1.2*$P$4^2*$M$5^2)</f>
        <v>900.24219963066196</v>
      </c>
      <c r="S41" s="7">
        <f>ABS('Mean and Peak Coefficients'!S25*0.5*1.2*$P$4^2*$M$5^2)</f>
        <v>1858.5746054912522</v>
      </c>
      <c r="T41" s="7">
        <f>ABS('Mean and Peak Coefficients'!T25*0.5*1.2*$P$4^2*$M$5^2)</f>
        <v>461.3177335247434</v>
      </c>
      <c r="W41" s="7"/>
      <c r="X41" s="7"/>
      <c r="Y41" s="7"/>
      <c r="Z41" s="7"/>
      <c r="AA41" s="7"/>
      <c r="AB41" s="7"/>
      <c r="AC41" s="7"/>
      <c r="AF41" s="7"/>
      <c r="AG41" s="7"/>
      <c r="AH41" s="7"/>
      <c r="AI41" s="7"/>
      <c r="AJ41" s="7"/>
      <c r="AK41" s="7"/>
      <c r="AL41" s="7"/>
      <c r="AO41" s="7"/>
      <c r="AP41" s="7"/>
      <c r="AQ41" s="7"/>
      <c r="AR41" s="7"/>
      <c r="AS41" s="7"/>
      <c r="AT41" s="7"/>
      <c r="AU41" s="7"/>
    </row>
    <row r="42" spans="1:47" x14ac:dyDescent="0.35">
      <c r="B42" s="11">
        <v>15</v>
      </c>
      <c r="C42" s="7">
        <f>ABS('Mean and Peak Coefficients'!C26*0.5*1.2*$E$4^2*$B$5^2)</f>
        <v>7341.7960280403167</v>
      </c>
      <c r="D42" s="7">
        <f>ABS('Mean and Peak Coefficients'!D26*0.5*1.2*$E$4^2*$B$5^2)</f>
        <v>6562.8967465726328</v>
      </c>
      <c r="E42" s="7">
        <f>ABS('Mean and Peak Coefficients'!E26*0.5*1.2*$E$4^2*$B$5^2)</f>
        <v>4591.460854513216</v>
      </c>
      <c r="F42" s="7">
        <f>ABS('Mean and Peak Coefficients'!F26*0.5*1.2*$E$4^2*$B$5^2)</f>
        <v>759.76514776237229</v>
      </c>
      <c r="G42" s="7">
        <f>ABS('Mean and Peak Coefficients'!G26*0.5*1.2*$E$4^2*$B$5^2)</f>
        <v>3830.9363127724937</v>
      </c>
      <c r="H42" s="7">
        <f>ABS('Mean and Peak Coefficients'!H26*0.5*1.2*$E$4^2*$B$5^2)</f>
        <v>5617.3574881473178</v>
      </c>
      <c r="I42" s="7">
        <f>ABS('Mean and Peak Coefficients'!I26*0.5*1.2*$E$4^2*$B$5^2)</f>
        <v>5859.0160752924012</v>
      </c>
      <c r="M42" s="11">
        <v>15</v>
      </c>
      <c r="N42" s="7">
        <f>ABS('Mean and Peak Coefficients'!N26*0.5*1.2*$P$4^2*$M$5^2)</f>
        <v>11845.639776392723</v>
      </c>
      <c r="O42" s="7">
        <f>ABS('Mean and Peak Coefficients'!O26*0.5*1.2*$P$4^2*$M$5^2)</f>
        <v>3909.5096830893663</v>
      </c>
      <c r="P42" s="7">
        <f>ABS('Mean and Peak Coefficients'!P26*0.5*1.2*$P$4^2*$M$5^2)</f>
        <v>6425.9649149891657</v>
      </c>
      <c r="Q42" s="7">
        <f>ABS('Mean and Peak Coefficients'!Q26*0.5*1.2*$P$4^2*$M$5^2)</f>
        <v>468.80940994994711</v>
      </c>
      <c r="R42" s="7">
        <f>ABS('Mean and Peak Coefficients'!R26*0.5*1.2*$P$4^2*$M$5^2)</f>
        <v>2389.8897006487246</v>
      </c>
      <c r="S42" s="7">
        <f>ABS('Mean and Peak Coefficients'!S26*0.5*1.2*$P$4^2*$M$5^2)</f>
        <v>3575.7974984508364</v>
      </c>
      <c r="T42" s="7">
        <f>ABS('Mean and Peak Coefficients'!T26*0.5*1.2*$P$4^2*$M$5^2)</f>
        <v>4284.9404883581346</v>
      </c>
      <c r="W42" s="7"/>
      <c r="X42" s="7"/>
      <c r="Y42" s="7"/>
      <c r="Z42" s="7"/>
      <c r="AA42" s="7"/>
      <c r="AB42" s="7"/>
      <c r="AC42" s="7"/>
      <c r="AF42" s="7"/>
      <c r="AG42" s="7"/>
      <c r="AH42" s="7"/>
      <c r="AI42" s="7"/>
      <c r="AJ42" s="7"/>
      <c r="AK42" s="7"/>
      <c r="AL42" s="7"/>
      <c r="AO42" s="7"/>
      <c r="AP42" s="7"/>
      <c r="AQ42" s="7"/>
      <c r="AR42" s="7"/>
      <c r="AS42" s="7"/>
      <c r="AT42" s="7"/>
      <c r="AU42" s="7"/>
    </row>
    <row r="43" spans="1:47" x14ac:dyDescent="0.35">
      <c r="B43" s="11">
        <v>30</v>
      </c>
      <c r="C43" s="7">
        <f>ABS('Mean and Peak Coefficients'!C27*0.5*1.2*$E$4^2*$B$5^2)</f>
        <v>17679.602129147315</v>
      </c>
      <c r="D43" s="7">
        <f>ABS('Mean and Peak Coefficients'!D27*0.5*1.2*$E$4^2*$B$5^2)</f>
        <v>14856.056344256582</v>
      </c>
      <c r="E43" s="7">
        <f>ABS('Mean and Peak Coefficients'!E27*0.5*1.2*$E$4^2*$B$5^2)</f>
        <v>9032.9095557183045</v>
      </c>
      <c r="F43" s="7">
        <f>ABS('Mean and Peak Coefficients'!F27*0.5*1.2*$E$4^2*$B$5^2)</f>
        <v>513.05281456622834</v>
      </c>
      <c r="G43" s="7">
        <f>ABS('Mean and Peak Coefficients'!G27*0.5*1.2*$E$4^2*$B$5^2)</f>
        <v>7534.3357850927223</v>
      </c>
      <c r="H43" s="7">
        <f>ABS('Mean and Peak Coefficients'!H27*0.5*1.2*$E$4^2*$B$5^2)</f>
        <v>13135.628798001473</v>
      </c>
      <c r="I43" s="7">
        <f>ABS('Mean and Peak Coefficients'!I27*0.5*1.2*$E$4^2*$B$5^2)</f>
        <v>13314.891743128203</v>
      </c>
      <c r="M43" s="11">
        <v>30</v>
      </c>
      <c r="N43" s="7">
        <f>ABS('Mean and Peak Coefficients'!N27*0.5*1.2*$P$4^2*$M$5^2)</f>
        <v>14570.661511499131</v>
      </c>
      <c r="O43" s="7">
        <f>ABS('Mean and Peak Coefficients'!O27*0.5*1.2*$P$4^2*$M$5^2)</f>
        <v>10189.623015204737</v>
      </c>
      <c r="P43" s="7">
        <f>ABS('Mean and Peak Coefficients'!P27*0.5*1.2*$P$4^2*$M$5^2)</f>
        <v>8829.565334551311</v>
      </c>
      <c r="Q43" s="7">
        <f>ABS('Mean and Peak Coefficients'!Q27*0.5*1.2*$P$4^2*$M$5^2)</f>
        <v>662.9009354441157</v>
      </c>
      <c r="R43" s="7">
        <f>ABS('Mean and Peak Coefficients'!R27*0.5*1.2*$P$4^2*$M$5^2)</f>
        <v>6202.1399388077698</v>
      </c>
      <c r="S43" s="7">
        <f>ABS('Mean and Peak Coefficients'!S27*0.5*1.2*$P$4^2*$M$5^2)</f>
        <v>12776.663154128728</v>
      </c>
      <c r="T43" s="7">
        <f>ABS('Mean and Peak Coefficients'!T27*0.5*1.2*$P$4^2*$M$5^2)</f>
        <v>11199.109537680533</v>
      </c>
      <c r="W43" s="7"/>
      <c r="X43" s="7"/>
      <c r="Y43" s="7"/>
      <c r="Z43" s="7"/>
      <c r="AA43" s="7"/>
      <c r="AB43" s="7"/>
      <c r="AC43" s="7"/>
      <c r="AF43" s="7"/>
      <c r="AG43" s="7"/>
      <c r="AH43" s="7"/>
      <c r="AI43" s="7"/>
      <c r="AJ43" s="7"/>
      <c r="AK43" s="7"/>
      <c r="AL43" s="7"/>
      <c r="AO43" s="7"/>
      <c r="AP43" s="7"/>
      <c r="AQ43" s="7"/>
      <c r="AR43" s="7"/>
      <c r="AS43" s="7"/>
      <c r="AT43" s="7"/>
      <c r="AU43" s="7"/>
    </row>
    <row r="44" spans="1:47" x14ac:dyDescent="0.35">
      <c r="B44" s="11">
        <v>45</v>
      </c>
      <c r="C44" s="7">
        <f>ABS('Mean and Peak Coefficients'!C28*0.5*1.2*$E$4^2*$B$5^2)</f>
        <v>15702.285011160177</v>
      </c>
      <c r="D44" s="7">
        <f>ABS('Mean and Peak Coefficients'!D28*0.5*1.2*$E$4^2*$B$5^2)</f>
        <v>15252.987858757129</v>
      </c>
      <c r="E44" s="7">
        <f>ABS('Mean and Peak Coefficients'!E28*0.5*1.2*$E$4^2*$B$5^2)</f>
        <v>10612.40352915887</v>
      </c>
      <c r="F44" s="7">
        <f>ABS('Mean and Peak Coefficients'!F28*0.5*1.2*$E$4^2*$B$5^2)</f>
        <v>1232.1355723632078</v>
      </c>
      <c r="G44" s="7">
        <f>ABS('Mean and Peak Coefficients'!G28*0.5*1.2*$E$4^2*$B$5^2)</f>
        <v>11078.475510298163</v>
      </c>
      <c r="H44" s="7">
        <f>ABS('Mean and Peak Coefficients'!H28*0.5*1.2*$E$4^2*$B$5^2)</f>
        <v>12958.928065281338</v>
      </c>
      <c r="I44" s="7">
        <f>ABS('Mean and Peak Coefficients'!I28*0.5*1.2*$E$4^2*$B$5^2)</f>
        <v>11917.920591410746</v>
      </c>
      <c r="M44" s="11">
        <v>45</v>
      </c>
      <c r="N44" s="7">
        <f>ABS('Mean and Peak Coefficients'!N28*0.5*1.2*$P$4^2*$M$5^2)</f>
        <v>14696.15080131841</v>
      </c>
      <c r="O44" s="7">
        <f>ABS('Mean and Peak Coefficients'!O28*0.5*1.2*$P$4^2*$M$5^2)</f>
        <v>11471.369563865932</v>
      </c>
      <c r="P44" s="7">
        <f>ABS('Mean and Peak Coefficients'!P28*0.5*1.2*$P$4^2*$M$5^2)</f>
        <v>9673.3398500828389</v>
      </c>
      <c r="Q44" s="7">
        <f>ABS('Mean and Peak Coefficients'!Q28*0.5*1.2*$P$4^2*$M$5^2)</f>
        <v>626.49433327139957</v>
      </c>
      <c r="R44" s="7">
        <f>ABS('Mean and Peak Coefficients'!R28*0.5*1.2*$P$4^2*$M$5^2)</f>
        <v>8021.0223919562122</v>
      </c>
      <c r="S44" s="7">
        <f>ABS('Mean and Peak Coefficients'!S28*0.5*1.2*$P$4^2*$M$5^2)</f>
        <v>13881.941499398217</v>
      </c>
      <c r="T44" s="7">
        <f>ABS('Mean and Peak Coefficients'!T28*0.5*1.2*$P$4^2*$M$5^2)</f>
        <v>10399.653046445299</v>
      </c>
      <c r="W44" s="7"/>
      <c r="X44" s="7"/>
      <c r="Y44" s="7"/>
      <c r="Z44" s="7"/>
      <c r="AA44" s="7"/>
      <c r="AB44" s="7"/>
      <c r="AC44" s="7"/>
      <c r="AF44" s="7"/>
      <c r="AG44" s="7"/>
      <c r="AH44" s="7"/>
      <c r="AI44" s="7"/>
      <c r="AJ44" s="7"/>
      <c r="AK44" s="7"/>
      <c r="AL44" s="7"/>
      <c r="AO44" s="7"/>
      <c r="AP44" s="7"/>
      <c r="AQ44" s="7"/>
      <c r="AR44" s="7"/>
      <c r="AS44" s="7"/>
      <c r="AT44" s="7"/>
      <c r="AU44" s="7"/>
    </row>
    <row r="45" spans="1:47" x14ac:dyDescent="0.35">
      <c r="B45" s="11">
        <v>60</v>
      </c>
      <c r="C45" s="7">
        <f>ABS('Mean and Peak Coefficients'!C29*0.5*1.2*$E$4^2*$B$5^2)</f>
        <v>11790.101709479037</v>
      </c>
      <c r="D45" s="7">
        <f>ABS('Mean and Peak Coefficients'!D29*0.5*1.2*$E$4^2*$B$5^2)</f>
        <v>11074.188313726672</v>
      </c>
      <c r="E45" s="7">
        <f>ABS('Mean and Peak Coefficients'!E29*0.5*1.2*$E$4^2*$B$5^2)</f>
        <v>8754.7601343981987</v>
      </c>
      <c r="F45" s="7">
        <f>ABS('Mean and Peak Coefficients'!F29*0.5*1.2*$E$4^2*$B$5^2)</f>
        <v>172.62800415960331</v>
      </c>
      <c r="G45" s="7">
        <f>ABS('Mean and Peak Coefficients'!G29*0.5*1.2*$E$4^2*$B$5^2)</f>
        <v>8118.0873852377827</v>
      </c>
      <c r="H45" s="7">
        <f>ABS('Mean and Peak Coefficients'!H29*0.5*1.2*$E$4^2*$B$5^2)</f>
        <v>8768.8859039557283</v>
      </c>
      <c r="I45" s="7">
        <f>ABS('Mean and Peak Coefficients'!I29*0.5*1.2*$E$4^2*$B$5^2)</f>
        <v>10084.616412410171</v>
      </c>
      <c r="M45" s="11">
        <v>60</v>
      </c>
      <c r="N45" s="7">
        <f>ABS('Mean and Peak Coefficients'!N29*0.5*1.2*$P$4^2*$M$5^2)</f>
        <v>13467.874189958828</v>
      </c>
      <c r="O45" s="7">
        <f>ABS('Mean and Peak Coefficients'!O29*0.5*1.2*$P$4^2*$M$5^2)</f>
        <v>10250.234743758612</v>
      </c>
      <c r="P45" s="7">
        <f>ABS('Mean and Peak Coefficients'!P29*0.5*1.2*$P$4^2*$M$5^2)</f>
        <v>7502.2250648247946</v>
      </c>
      <c r="Q45" s="7">
        <f>ABS('Mean and Peak Coefficients'!Q29*0.5*1.2*$P$4^2*$M$5^2)</f>
        <v>116.3648935827475</v>
      </c>
      <c r="R45" s="7">
        <f>ABS('Mean and Peak Coefficients'!R29*0.5*1.2*$P$4^2*$M$5^2)</f>
        <v>7074.1921837430436</v>
      </c>
      <c r="S45" s="7">
        <f>ABS('Mean and Peak Coefficients'!S29*0.5*1.2*$P$4^2*$M$5^2)</f>
        <v>7894.7541066336598</v>
      </c>
      <c r="T45" s="7">
        <f>ABS('Mean and Peak Coefficients'!T29*0.5*1.2*$P$4^2*$M$5^2)</f>
        <v>11816.992174687872</v>
      </c>
      <c r="W45" s="7"/>
      <c r="X45" s="7"/>
      <c r="Y45" s="7"/>
      <c r="Z45" s="7"/>
      <c r="AA45" s="7"/>
      <c r="AB45" s="7"/>
      <c r="AC45" s="7"/>
      <c r="AF45" s="7"/>
      <c r="AG45" s="7"/>
      <c r="AH45" s="7"/>
      <c r="AI45" s="7"/>
      <c r="AJ45" s="7"/>
      <c r="AK45" s="7"/>
      <c r="AL45" s="7"/>
      <c r="AO45" s="7"/>
      <c r="AP45" s="7"/>
      <c r="AQ45" s="7"/>
      <c r="AR45" s="7"/>
      <c r="AS45" s="7"/>
      <c r="AT45" s="7"/>
      <c r="AU45" s="7"/>
    </row>
    <row r="46" spans="1:47" x14ac:dyDescent="0.35">
      <c r="B46" s="11">
        <v>75</v>
      </c>
      <c r="C46" s="7">
        <f>ABS('Mean and Peak Coefficients'!C30*0.5*1.2*$E$4^2*$B$5^2)</f>
        <v>6446.4978376012887</v>
      </c>
      <c r="D46" s="7">
        <f>ABS('Mean and Peak Coefficients'!D30*0.5*1.2*$E$4^2*$B$5^2)</f>
        <v>5751.4320441414566</v>
      </c>
      <c r="E46" s="7">
        <f>ABS('Mean and Peak Coefficients'!E30*0.5*1.2*$E$4^2*$B$5^2)</f>
        <v>4802.9355563568424</v>
      </c>
      <c r="F46" s="7">
        <f>ABS('Mean and Peak Coefficients'!F30*0.5*1.2*$E$4^2*$B$5^2)</f>
        <v>448.3956280561942</v>
      </c>
      <c r="G46" s="7">
        <f>ABS('Mean and Peak Coefficients'!G30*0.5*1.2*$E$4^2*$B$5^2)</f>
        <v>4316.6985129131417</v>
      </c>
      <c r="H46" s="7">
        <f>ABS('Mean and Peak Coefficients'!H30*0.5*1.2*$E$4^2*$B$5^2)</f>
        <v>5420.6376532830373</v>
      </c>
      <c r="I46" s="7">
        <f>ABS('Mean and Peak Coefficients'!I30*0.5*1.2*$E$4^2*$B$5^2)</f>
        <v>5606.536966428067</v>
      </c>
      <c r="M46" s="11">
        <v>75</v>
      </c>
      <c r="N46" s="7">
        <f>ABS('Mean and Peak Coefficients'!N30*0.5*1.2*$P$4^2*$M$5^2)</f>
        <v>7299.7760261099857</v>
      </c>
      <c r="O46" s="7">
        <f>ABS('Mean and Peak Coefficients'!O30*0.5*1.2*$P$4^2*$M$5^2)</f>
        <v>6336.1741018286575</v>
      </c>
      <c r="P46" s="7">
        <f>ABS('Mean and Peak Coefficients'!P30*0.5*1.2*$P$4^2*$M$5^2)</f>
        <v>4474.4039411274643</v>
      </c>
      <c r="Q46" s="7">
        <f>ABS('Mean and Peak Coefficients'!Q30*0.5*1.2*$P$4^2*$M$5^2)</f>
        <v>114.82225164754247</v>
      </c>
      <c r="R46" s="7">
        <f>ABS('Mean and Peak Coefficients'!R30*0.5*1.2*$P$4^2*$M$5^2)</f>
        <v>5376.7204815635696</v>
      </c>
      <c r="S46" s="7">
        <f>ABS('Mean and Peak Coefficients'!S30*0.5*1.2*$P$4^2*$M$5^2)</f>
        <v>4929.8757476744659</v>
      </c>
      <c r="T46" s="7">
        <f>ABS('Mean and Peak Coefficients'!T30*0.5*1.2*$P$4^2*$M$5^2)</f>
        <v>6699.1152012756038</v>
      </c>
      <c r="W46" s="7"/>
      <c r="X46" s="7"/>
      <c r="Y46" s="7"/>
      <c r="Z46" s="7"/>
      <c r="AA46" s="7"/>
      <c r="AB46" s="7"/>
      <c r="AC46" s="7"/>
      <c r="AF46" s="7"/>
      <c r="AG46" s="7"/>
      <c r="AH46" s="7"/>
      <c r="AI46" s="7"/>
      <c r="AJ46" s="7"/>
      <c r="AK46" s="7"/>
      <c r="AL46" s="7"/>
      <c r="AO46" s="7"/>
      <c r="AP46" s="7"/>
      <c r="AQ46" s="7"/>
      <c r="AR46" s="7"/>
      <c r="AS46" s="7"/>
      <c r="AT46" s="7"/>
      <c r="AU46" s="7"/>
    </row>
    <row r="47" spans="1:47" x14ac:dyDescent="0.35">
      <c r="B47" s="11">
        <v>90</v>
      </c>
      <c r="C47" s="7">
        <f>ABS('Mean and Peak Coefficients'!C31*0.5*1.2*$E$4^2*$B$5^2)</f>
        <v>1827.1309245556438</v>
      </c>
      <c r="D47" s="7">
        <f>ABS('Mean and Peak Coefficients'!D31*0.5*1.2*$E$4^2*$B$5^2)</f>
        <v>2690.5898189165746</v>
      </c>
      <c r="E47" s="7">
        <f>ABS('Mean and Peak Coefficients'!E31*0.5*1.2*$E$4^2*$B$5^2)</f>
        <v>2602.9733439261463</v>
      </c>
      <c r="F47" s="7">
        <f>ABS('Mean and Peak Coefficients'!F31*0.5*1.2*$E$4^2*$B$5^2)</f>
        <v>797.42212211617118</v>
      </c>
      <c r="G47" s="7">
        <f>ABS('Mean and Peak Coefficients'!G31*0.5*1.2*$E$4^2*$B$5^2)</f>
        <v>2279.1221440204995</v>
      </c>
      <c r="H47" s="7">
        <f>ABS('Mean and Peak Coefficients'!H31*0.5*1.2*$E$4^2*$B$5^2)</f>
        <v>5854.6439814876558</v>
      </c>
      <c r="I47" s="7">
        <f>ABS('Mean and Peak Coefficients'!I31*0.5*1.2*$E$4^2*$B$5^2)</f>
        <v>6902.0113911301714</v>
      </c>
      <c r="M47" s="11">
        <v>90</v>
      </c>
      <c r="N47" s="7">
        <f>ABS('Mean and Peak Coefficients'!N31*0.5*1.2*$P$4^2*$M$5^2)</f>
        <v>2102.0248630985006</v>
      </c>
      <c r="O47" s="7">
        <f>ABS('Mean and Peak Coefficients'!O31*0.5*1.2*$P$4^2*$M$5^2)</f>
        <v>1216.4070582846123</v>
      </c>
      <c r="P47" s="7">
        <f>ABS('Mean and Peak Coefficients'!P31*0.5*1.2*$P$4^2*$M$5^2)</f>
        <v>3238.27722310837</v>
      </c>
      <c r="Q47" s="7">
        <f>ABS('Mean and Peak Coefficients'!Q31*0.5*1.2*$P$4^2*$M$5^2)</f>
        <v>900.41888640113984</v>
      </c>
      <c r="R47" s="7">
        <f>ABS('Mean and Peak Coefficients'!R31*0.5*1.2*$P$4^2*$M$5^2)</f>
        <v>2877.6182181716085</v>
      </c>
      <c r="S47" s="7">
        <f>ABS('Mean and Peak Coefficients'!S31*0.5*1.2*$P$4^2*$M$5^2)</f>
        <v>4913.6215084849991</v>
      </c>
      <c r="T47" s="7">
        <f>ABS('Mean and Peak Coefficients'!T31*0.5*1.2*$P$4^2*$M$5^2)</f>
        <v>4260.286981343148</v>
      </c>
      <c r="W47" s="7"/>
      <c r="X47" s="7"/>
      <c r="Y47" s="7"/>
      <c r="Z47" s="7"/>
      <c r="AA47" s="7"/>
      <c r="AB47" s="7"/>
      <c r="AC47" s="7"/>
      <c r="AF47" s="7"/>
      <c r="AG47" s="7"/>
      <c r="AH47" s="7"/>
      <c r="AI47" s="7"/>
      <c r="AJ47" s="7"/>
      <c r="AK47" s="7"/>
      <c r="AL47" s="7"/>
      <c r="AO47" s="7"/>
      <c r="AP47" s="7"/>
      <c r="AQ47" s="7"/>
      <c r="AR47" s="7"/>
      <c r="AS47" s="7"/>
      <c r="AT47" s="7"/>
      <c r="AU47" s="7"/>
    </row>
    <row r="48" spans="1:47" x14ac:dyDescent="0.35">
      <c r="C48" s="7"/>
      <c r="D48" s="7"/>
      <c r="E48" s="7"/>
      <c r="F48" s="7"/>
      <c r="G48" s="7"/>
      <c r="H48" s="7"/>
      <c r="I48" s="7"/>
      <c r="N48" s="7"/>
      <c r="O48" s="7"/>
      <c r="P48" s="7"/>
      <c r="Q48" s="7"/>
      <c r="R48" s="7"/>
      <c r="S48" s="7"/>
      <c r="T48" s="7"/>
      <c r="W48" s="7"/>
      <c r="X48" s="7"/>
      <c r="Y48" s="7"/>
      <c r="Z48" s="7"/>
      <c r="AA48" s="7"/>
      <c r="AB48" s="7"/>
      <c r="AC48" s="7"/>
      <c r="AF48" s="7"/>
      <c r="AG48" s="7"/>
      <c r="AH48" s="7"/>
      <c r="AI48" s="7"/>
      <c r="AJ48" s="7"/>
      <c r="AK48" s="7"/>
      <c r="AL48" s="7"/>
      <c r="AO48" s="7"/>
      <c r="AP48" s="7"/>
      <c r="AQ48" s="7"/>
      <c r="AR48" s="7"/>
      <c r="AS48" s="7"/>
      <c r="AT48" s="7"/>
      <c r="AU48" s="7"/>
    </row>
    <row r="50" spans="1:47" x14ac:dyDescent="0.35">
      <c r="A50" t="s">
        <v>58</v>
      </c>
      <c r="B50" t="s">
        <v>4</v>
      </c>
      <c r="C50" s="45" t="s">
        <v>22</v>
      </c>
      <c r="D50" s="46"/>
      <c r="E50" s="46"/>
      <c r="F50" s="46"/>
      <c r="G50" s="46"/>
      <c r="H50" s="46"/>
      <c r="I50" s="46"/>
      <c r="L50" t="s">
        <v>58</v>
      </c>
      <c r="M50" t="s">
        <v>4</v>
      </c>
      <c r="N50" s="45" t="s">
        <v>22</v>
      </c>
      <c r="O50" s="46"/>
      <c r="P50" s="46"/>
      <c r="Q50" s="46"/>
      <c r="R50" s="46"/>
      <c r="S50" s="46"/>
      <c r="T50" s="46"/>
    </row>
    <row r="51" spans="1:47" x14ac:dyDescent="0.35">
      <c r="B51" s="8" t="s">
        <v>24</v>
      </c>
      <c r="C51" s="9">
        <v>0</v>
      </c>
      <c r="D51" s="9">
        <v>30</v>
      </c>
      <c r="E51" s="9">
        <v>60</v>
      </c>
      <c r="F51" s="10">
        <v>90</v>
      </c>
      <c r="G51" s="10">
        <v>120</v>
      </c>
      <c r="H51" s="10">
        <v>150</v>
      </c>
      <c r="I51" s="10">
        <v>180</v>
      </c>
      <c r="M51" s="8" t="s">
        <v>24</v>
      </c>
      <c r="N51" s="9">
        <v>0</v>
      </c>
      <c r="O51" s="9">
        <v>30</v>
      </c>
      <c r="P51" s="9">
        <v>60</v>
      </c>
      <c r="Q51" s="10">
        <v>90</v>
      </c>
      <c r="R51" s="10">
        <v>120</v>
      </c>
      <c r="S51" s="10">
        <v>150</v>
      </c>
      <c r="T51" s="10">
        <v>180</v>
      </c>
    </row>
    <row r="52" spans="1:47" x14ac:dyDescent="0.35">
      <c r="A52" s="34" t="s">
        <v>116</v>
      </c>
      <c r="B52" s="11">
        <v>0</v>
      </c>
      <c r="C52" s="7">
        <f>ABS('Mean and Peak Coefficients'!C36*0.5*1.2*$E$2^2*$B$5^2)</f>
        <v>23892.428023908389</v>
      </c>
      <c r="D52" s="7">
        <f>ABS('Mean and Peak Coefficients'!D36*0.5*1.2*$E$2^2*$B$5^2)</f>
        <v>22036.314103036111</v>
      </c>
      <c r="E52" s="7">
        <f>ABS('Mean and Peak Coefficients'!E36*0.5*1.2*$E$2^2*$B$5^2)</f>
        <v>22012.925051216134</v>
      </c>
      <c r="F52" s="7">
        <f>ABS('Mean and Peak Coefficients'!F36*0.5*1.2*$E$2^2*$B$5^2)</f>
        <v>17850.773520985262</v>
      </c>
      <c r="G52" s="7">
        <f>ABS('Mean and Peak Coefficients'!G36*0.5*1.2*$E$2^2*$B$5^2)</f>
        <v>20207.460835546488</v>
      </c>
      <c r="H52" s="7">
        <f>ABS('Mean and Peak Coefficients'!H36*0.5*1.2*$E$2^2*$B$5^2)</f>
        <v>22298.790352031123</v>
      </c>
      <c r="I52" s="7">
        <f>ABS('Mean and Peak Coefficients'!I36*0.5*1.2*$E$2^2*$B$5^2)</f>
        <v>23634.13813234527</v>
      </c>
      <c r="L52" s="34" t="s">
        <v>116</v>
      </c>
      <c r="M52" s="11">
        <v>0</v>
      </c>
      <c r="N52" s="7">
        <f>ABS('Mean and Peak Coefficients'!N36*0.5*1.2*$P$2^2*$M$5^2)</f>
        <v>54402.602996066205</v>
      </c>
      <c r="O52" s="7">
        <f>ABS('Mean and Peak Coefficients'!O36*0.5*1.2*$P$2^2*$M$5^2)</f>
        <v>48056.294343130365</v>
      </c>
      <c r="P52" s="7">
        <f>ABS('Mean and Peak Coefficients'!P36*0.5*1.2*$P$2^2*$M$5^2)</f>
        <v>62751.411300232343</v>
      </c>
      <c r="Q52" s="7">
        <f>ABS('Mean and Peak Coefficients'!Q36*0.5*1.2*$P$2^2*$M$5^2)</f>
        <v>52530.90961149049</v>
      </c>
      <c r="R52" s="7">
        <f>ABS('Mean and Peak Coefficients'!R36*0.5*1.2*$P$2^2*$M$5^2)</f>
        <v>33124.749867639635</v>
      </c>
      <c r="S52" s="7">
        <f>ABS('Mean and Peak Coefficients'!S36*0.5*1.2*$P$2^2*$M$5^2)</f>
        <v>28027.844548790952</v>
      </c>
      <c r="T52" s="7">
        <f>ABS('Mean and Peak Coefficients'!T36*0.5*1.2*$P$2^2*$M$5^2)</f>
        <v>31700.692003210192</v>
      </c>
      <c r="W52" s="7"/>
      <c r="X52" s="7"/>
      <c r="Y52" s="7"/>
      <c r="Z52" s="7"/>
      <c r="AA52" s="7"/>
      <c r="AB52" s="7"/>
      <c r="AC52" s="7"/>
      <c r="AF52" s="7"/>
      <c r="AG52" s="7"/>
      <c r="AH52" s="7"/>
      <c r="AI52" s="7"/>
      <c r="AJ52" s="7"/>
      <c r="AK52" s="7"/>
      <c r="AL52" s="7"/>
      <c r="AO52" s="7"/>
      <c r="AP52" s="7"/>
      <c r="AQ52" s="7"/>
      <c r="AR52" s="7"/>
      <c r="AS52" s="7"/>
      <c r="AT52" s="7"/>
      <c r="AU52" s="7"/>
    </row>
    <row r="53" spans="1:47" x14ac:dyDescent="0.35">
      <c r="A53" s="34" t="s">
        <v>117</v>
      </c>
      <c r="B53" s="11">
        <v>0</v>
      </c>
      <c r="C53" s="7">
        <f>ABS('Mean and Peak Coefficients'!C36*0.5*1.2*$E$4^2*$B$5^2)</f>
        <v>5973.1070059770973</v>
      </c>
      <c r="D53" s="7">
        <f>ABS('Mean and Peak Coefficients'!D36*0.5*1.2*$E$4^2*$B$5^2)</f>
        <v>5509.0785257590278</v>
      </c>
      <c r="E53" s="7">
        <f>ABS('Mean and Peak Coefficients'!E36*0.5*1.2*$E$4^2*$B$5^2)</f>
        <v>5503.2312628040336</v>
      </c>
      <c r="F53" s="7">
        <f>ABS('Mean and Peak Coefficients'!F36*0.5*1.2*$E$4^2*$B$5^2)</f>
        <v>4462.6933802463154</v>
      </c>
      <c r="G53" s="7">
        <f>ABS('Mean and Peak Coefficients'!G36*0.5*1.2*$E$4^2*$B$5^2)</f>
        <v>5051.865208886622</v>
      </c>
      <c r="H53" s="7">
        <f>ABS('Mean and Peak Coefficients'!H36*0.5*1.2*$E$4^2*$B$5^2)</f>
        <v>5574.6975880077807</v>
      </c>
      <c r="I53" s="7">
        <f>ABS('Mean and Peak Coefficients'!I36*0.5*1.2*$E$4^2*$B$5^2)</f>
        <v>5908.5345330863174</v>
      </c>
      <c r="L53" s="34" t="s">
        <v>117</v>
      </c>
      <c r="M53" s="11">
        <v>0</v>
      </c>
      <c r="N53" s="7">
        <f>ABS('Mean and Peak Coefficients'!N36*0.5*1.2*$P$4^2*$M$5^2)</f>
        <v>13600.650749016551</v>
      </c>
      <c r="O53" s="7">
        <f>ABS('Mean and Peak Coefficients'!O36*0.5*1.2*$P$4^2*$M$5^2)</f>
        <v>12014.073585782591</v>
      </c>
      <c r="P53" s="7">
        <f>ABS('Mean and Peak Coefficients'!P36*0.5*1.2*$P$4^2*$M$5^2)</f>
        <v>15687.852825058086</v>
      </c>
      <c r="Q53" s="7">
        <f>ABS('Mean and Peak Coefficients'!Q36*0.5*1.2*$P$4^2*$M$5^2)</f>
        <v>13132.727402872622</v>
      </c>
      <c r="R53" s="7">
        <f>ABS('Mean and Peak Coefficients'!R36*0.5*1.2*$P$4^2*$M$5^2)</f>
        <v>8281.1874669099088</v>
      </c>
      <c r="S53" s="7">
        <f>ABS('Mean and Peak Coefficients'!S36*0.5*1.2*$P$4^2*$M$5^2)</f>
        <v>7006.961137197738</v>
      </c>
      <c r="T53" s="7">
        <f>ABS('Mean and Peak Coefficients'!T36*0.5*1.2*$P$4^2*$M$5^2)</f>
        <v>7925.1730008025479</v>
      </c>
      <c r="W53" s="7"/>
      <c r="X53" s="7"/>
      <c r="Y53" s="7"/>
      <c r="Z53" s="7"/>
      <c r="AA53" s="7"/>
      <c r="AB53" s="7"/>
      <c r="AC53" s="7"/>
      <c r="AF53" s="7"/>
      <c r="AG53" s="7"/>
      <c r="AH53" s="7"/>
      <c r="AI53" s="7"/>
      <c r="AJ53" s="7"/>
      <c r="AK53" s="7"/>
      <c r="AL53" s="7"/>
      <c r="AO53" s="7"/>
      <c r="AP53" s="7"/>
      <c r="AQ53" s="7"/>
      <c r="AR53" s="7"/>
      <c r="AS53" s="7"/>
      <c r="AT53" s="7"/>
      <c r="AU53" s="7"/>
    </row>
    <row r="54" spans="1:47" x14ac:dyDescent="0.35">
      <c r="B54" s="11">
        <v>15</v>
      </c>
      <c r="C54" s="7">
        <f>ABS('Mean and Peak Coefficients'!C37*0.5*1.2*$E$4^2*$B$5^2)</f>
        <v>14004.742328500062</v>
      </c>
      <c r="D54" s="7">
        <f>ABS('Mean and Peak Coefficients'!D37*0.5*1.2*$E$4^2*$B$5^2)</f>
        <v>13063.143602622134</v>
      </c>
      <c r="E54" s="7">
        <f>ABS('Mean and Peak Coefficients'!E37*0.5*1.2*$E$4^2*$B$5^2)</f>
        <v>9978.1574568987471</v>
      </c>
      <c r="F54" s="7">
        <f>ABS('Mean and Peak Coefficients'!F37*0.5*1.2*$E$4^2*$B$5^2)</f>
        <v>5146.4565903385301</v>
      </c>
      <c r="G54" s="7">
        <f>ABS('Mean and Peak Coefficients'!G37*0.5*1.2*$E$4^2*$B$5^2)</f>
        <v>8331.7459714337783</v>
      </c>
      <c r="H54" s="7">
        <f>ABS('Mean and Peak Coefficients'!H37*0.5*1.2*$E$4^2*$B$5^2)</f>
        <v>10720.768689476959</v>
      </c>
      <c r="I54" s="7">
        <f>ABS('Mean and Peak Coefficients'!I37*0.5*1.2*$E$4^2*$B$5^2)</f>
        <v>10472.229574644762</v>
      </c>
      <c r="M54" s="11">
        <v>15</v>
      </c>
      <c r="N54" s="7">
        <f>ABS('Mean and Peak Coefficients'!N37*0.5*1.2*$P$4^2*$M$5^2)</f>
        <v>26352.35135115738</v>
      </c>
      <c r="O54" s="7">
        <f>ABS('Mean and Peak Coefficients'!O37*0.5*1.2*$P$4^2*$M$5^2)</f>
        <v>14560.446745803221</v>
      </c>
      <c r="P54" s="7">
        <f>ABS('Mean and Peak Coefficients'!P37*0.5*1.2*$P$4^2*$M$5^2)</f>
        <v>21027.92623688723</v>
      </c>
      <c r="Q54" s="7">
        <f>ABS('Mean and Peak Coefficients'!Q37*0.5*1.2*$P$4^2*$M$5^2)</f>
        <v>8923.5648744812624</v>
      </c>
      <c r="R54" s="7">
        <f>ABS('Mean and Peak Coefficients'!R37*0.5*1.2*$P$4^2*$M$5^2)</f>
        <v>9933.814777295991</v>
      </c>
      <c r="S54" s="7">
        <f>ABS('Mean and Peak Coefficients'!S37*0.5*1.2*$P$4^2*$M$5^2)</f>
        <v>14306.03751126411</v>
      </c>
      <c r="T54" s="7">
        <f>ABS('Mean and Peak Coefficients'!T37*0.5*1.2*$P$4^2*$M$5^2)</f>
        <v>17138.728076139203</v>
      </c>
      <c r="W54" s="7"/>
      <c r="X54" s="7"/>
      <c r="Y54" s="7"/>
      <c r="Z54" s="7"/>
      <c r="AA54" s="7"/>
      <c r="AB54" s="7"/>
      <c r="AC54" s="7"/>
      <c r="AF54" s="7"/>
      <c r="AG54" s="7"/>
      <c r="AH54" s="7"/>
      <c r="AI54" s="7"/>
      <c r="AJ54" s="7"/>
      <c r="AK54" s="7"/>
      <c r="AL54" s="7"/>
      <c r="AO54" s="7"/>
      <c r="AP54" s="7"/>
      <c r="AQ54" s="7"/>
      <c r="AR54" s="7"/>
      <c r="AS54" s="7"/>
      <c r="AT54" s="7"/>
      <c r="AU54" s="7"/>
    </row>
    <row r="55" spans="1:47" x14ac:dyDescent="0.35">
      <c r="B55" s="11">
        <v>30</v>
      </c>
      <c r="C55" s="7">
        <f>ABS('Mean and Peak Coefficients'!C38*0.5*1.2*$E$4^2*$B$5^2)</f>
        <v>23022.263280771964</v>
      </c>
      <c r="D55" s="7">
        <f>ABS('Mean and Peak Coefficients'!D38*0.5*1.2*$E$4^2*$B$5^2)</f>
        <v>21878.497762634332</v>
      </c>
      <c r="E55" s="7">
        <f>ABS('Mean and Peak Coefficients'!E38*0.5*1.2*$E$4^2*$B$5^2)</f>
        <v>14942.707477668906</v>
      </c>
      <c r="F55" s="7">
        <f>ABS('Mean and Peak Coefficients'!F38*0.5*1.2*$E$4^2*$B$5^2)</f>
        <v>4754.0981951222057</v>
      </c>
      <c r="G55" s="7">
        <f>ABS('Mean and Peak Coefficients'!G38*0.5*1.2*$E$4^2*$B$5^2)</f>
        <v>11413.653760966412</v>
      </c>
      <c r="H55" s="7">
        <f>ABS('Mean and Peak Coefficients'!H38*0.5*1.2*$E$4^2*$B$5^2)</f>
        <v>17500.513623800663</v>
      </c>
      <c r="I55" s="7">
        <f>ABS('Mean and Peak Coefficients'!I38*0.5*1.2*$E$4^2*$B$5^2)</f>
        <v>18395.845808908329</v>
      </c>
      <c r="M55" s="11">
        <v>30</v>
      </c>
      <c r="N55" s="7">
        <f>ABS('Mean and Peak Coefficients'!N38*0.5*1.2*$P$4^2*$M$5^2)</f>
        <v>29897.779131611172</v>
      </c>
      <c r="O55" s="7">
        <f>ABS('Mean and Peak Coefficients'!O38*0.5*1.2*$P$4^2*$M$5^2)</f>
        <v>26722.677852282934</v>
      </c>
      <c r="P55" s="7">
        <f>ABS('Mean and Peak Coefficients'!P38*0.5*1.2*$P$4^2*$M$5^2)</f>
        <v>23246.43790184422</v>
      </c>
      <c r="Q55" s="7">
        <f>ABS('Mean and Peak Coefficients'!Q38*0.5*1.2*$P$4^2*$M$5^2)</f>
        <v>11169.755059795434</v>
      </c>
      <c r="R55" s="7">
        <f>ABS('Mean and Peak Coefficients'!R38*0.5*1.2*$P$4^2*$M$5^2)</f>
        <v>16619.814468995904</v>
      </c>
      <c r="S55" s="7">
        <f>ABS('Mean and Peak Coefficients'!S38*0.5*1.2*$P$4^2*$M$5^2)</f>
        <v>23376.005437441414</v>
      </c>
      <c r="T55" s="7">
        <f>ABS('Mean and Peak Coefficients'!T38*0.5*1.2*$P$4^2*$M$5^2)</f>
        <v>20636.901391760548</v>
      </c>
      <c r="W55" s="7"/>
      <c r="X55" s="7"/>
      <c r="Y55" s="7"/>
      <c r="Z55" s="7"/>
      <c r="AA55" s="7"/>
      <c r="AB55" s="7"/>
      <c r="AC55" s="7"/>
      <c r="AF55" s="7"/>
      <c r="AG55" s="7"/>
      <c r="AH55" s="7"/>
      <c r="AI55" s="7"/>
      <c r="AJ55" s="7"/>
      <c r="AK55" s="7"/>
      <c r="AL55" s="7"/>
      <c r="AO55" s="7"/>
      <c r="AP55" s="7"/>
      <c r="AQ55" s="7"/>
      <c r="AR55" s="7"/>
      <c r="AS55" s="7"/>
      <c r="AT55" s="7"/>
      <c r="AU55" s="7"/>
    </row>
    <row r="56" spans="1:47" x14ac:dyDescent="0.35">
      <c r="B56" s="11">
        <v>45</v>
      </c>
      <c r="C56" s="7">
        <f>ABS('Mean and Peak Coefficients'!C39*0.5*1.2*$E$4^2*$B$5^2)</f>
        <v>20931.720366527388</v>
      </c>
      <c r="D56" s="7">
        <f>ABS('Mean and Peak Coefficients'!D39*0.5*1.2*$E$4^2*$B$5^2)</f>
        <v>20549.953691019306</v>
      </c>
      <c r="E56" s="7">
        <f>ABS('Mean and Peak Coefficients'!E39*0.5*1.2*$E$4^2*$B$5^2)</f>
        <v>16212.410618562586</v>
      </c>
      <c r="F56" s="7">
        <f>ABS('Mean and Peak Coefficients'!F39*0.5*1.2*$E$4^2*$B$5^2)</f>
        <v>4660.7301750729075</v>
      </c>
      <c r="G56" s="7">
        <f>ABS('Mean and Peak Coefficients'!G39*0.5*1.2*$E$4^2*$B$5^2)</f>
        <v>14426.814434496968</v>
      </c>
      <c r="H56" s="7">
        <f>ABS('Mean and Peak Coefficients'!H39*0.5*1.2*$E$4^2*$B$5^2)</f>
        <v>16508.787979857883</v>
      </c>
      <c r="I56" s="7">
        <f>ABS('Mean and Peak Coefficients'!I39*0.5*1.2*$E$4^2*$B$5^2)</f>
        <v>15675.820092921651</v>
      </c>
      <c r="M56" s="11">
        <v>45</v>
      </c>
      <c r="N56" s="7">
        <f>ABS('Mean and Peak Coefficients'!N39*0.5*1.2*$P$4^2*$M$5^2)</f>
        <v>25307.400089589155</v>
      </c>
      <c r="O56" s="7">
        <f>ABS('Mean and Peak Coefficients'!O39*0.5*1.2*$P$4^2*$M$5^2)</f>
        <v>24099.70244045341</v>
      </c>
      <c r="P56" s="7">
        <f>ABS('Mean and Peak Coefficients'!P39*0.5*1.2*$P$4^2*$M$5^2)</f>
        <v>19165.346437205368</v>
      </c>
      <c r="Q56" s="7">
        <f>ABS('Mean and Peak Coefficients'!Q39*0.5*1.2*$P$4^2*$M$5^2)</f>
        <v>9369.8226619883317</v>
      </c>
      <c r="R56" s="7">
        <f>ABS('Mean and Peak Coefficients'!R39*0.5*1.2*$P$4^2*$M$5^2)</f>
        <v>14846.623854962812</v>
      </c>
      <c r="S56" s="7">
        <f>ABS('Mean and Peak Coefficients'!S39*0.5*1.2*$P$4^2*$M$5^2)</f>
        <v>19931.30843584489</v>
      </c>
      <c r="T56" s="7">
        <f>ABS('Mean and Peak Coefficients'!T39*0.5*1.2*$P$4^2*$M$5^2)</f>
        <v>17465.406898984711</v>
      </c>
      <c r="W56" s="7"/>
      <c r="X56" s="7"/>
      <c r="Y56" s="7"/>
      <c r="Z56" s="7"/>
      <c r="AA56" s="7"/>
      <c r="AB56" s="7"/>
      <c r="AC56" s="7"/>
      <c r="AF56" s="7"/>
      <c r="AG56" s="7"/>
      <c r="AH56" s="7"/>
      <c r="AI56" s="7"/>
      <c r="AJ56" s="7"/>
      <c r="AK56" s="7"/>
      <c r="AL56" s="7"/>
      <c r="AO56" s="7"/>
      <c r="AP56" s="7"/>
      <c r="AQ56" s="7"/>
      <c r="AR56" s="7"/>
      <c r="AS56" s="7"/>
      <c r="AT56" s="7"/>
      <c r="AU56" s="7"/>
    </row>
    <row r="57" spans="1:47" x14ac:dyDescent="0.35">
      <c r="B57" s="11">
        <v>60</v>
      </c>
      <c r="C57" s="7">
        <f>ABS('Mean and Peak Coefficients'!C40*0.5*1.2*$E$4^2*$B$5^2)</f>
        <v>16101.934024866079</v>
      </c>
      <c r="D57" s="7">
        <f>ABS('Mean and Peak Coefficients'!D40*0.5*1.2*$E$4^2*$B$5^2)</f>
        <v>14443.733862084253</v>
      </c>
      <c r="E57" s="7">
        <f>ABS('Mean and Peak Coefficients'!E40*0.5*1.2*$E$4^2*$B$5^2)</f>
        <v>13439.218583422202</v>
      </c>
      <c r="F57" s="7">
        <f>ABS('Mean and Peak Coefficients'!F40*0.5*1.2*$E$4^2*$B$5^2)</f>
        <v>3202.8621821874249</v>
      </c>
      <c r="G57" s="7">
        <f>ABS('Mean and Peak Coefficients'!G40*0.5*1.2*$E$4^2*$B$5^2)</f>
        <v>11028.489883119917</v>
      </c>
      <c r="H57" s="7">
        <f>ABS('Mean and Peak Coefficients'!H40*0.5*1.2*$E$4^2*$B$5^2)</f>
        <v>12441.373982486015</v>
      </c>
      <c r="I57" s="7">
        <f>ABS('Mean and Peak Coefficients'!I40*0.5*1.2*$E$4^2*$B$5^2)</f>
        <v>13248.317553826835</v>
      </c>
      <c r="M57" s="11">
        <v>60</v>
      </c>
      <c r="N57" s="7">
        <f>ABS('Mean and Peak Coefficients'!N40*0.5*1.2*$P$4^2*$M$5^2)</f>
        <v>20604.873445903642</v>
      </c>
      <c r="O57" s="7">
        <f>ABS('Mean and Peak Coefficients'!O40*0.5*1.2*$P$4^2*$M$5^2)</f>
        <v>16301.229235812714</v>
      </c>
      <c r="P57" s="7">
        <f>ABS('Mean and Peak Coefficients'!P40*0.5*1.2*$P$4^2*$M$5^2)</f>
        <v>14813.976686405169</v>
      </c>
      <c r="Q57" s="7">
        <f>ABS('Mean and Peak Coefficients'!Q40*0.5*1.2*$P$4^2*$M$5^2)</f>
        <v>5307.146815339057</v>
      </c>
      <c r="R57" s="7">
        <f>ABS('Mean and Peak Coefficients'!R40*0.5*1.2*$P$4^2*$M$5^2)</f>
        <v>11931.183339351603</v>
      </c>
      <c r="S57" s="7">
        <f>ABS('Mean and Peak Coefficients'!S40*0.5*1.2*$P$4^2*$M$5^2)</f>
        <v>13143.753690597436</v>
      </c>
      <c r="T57" s="7">
        <f>ABS('Mean and Peak Coefficients'!T40*0.5*1.2*$P$4^2*$M$5^2)</f>
        <v>17708.439554218727</v>
      </c>
      <c r="W57" s="7"/>
      <c r="X57" s="7"/>
      <c r="Y57" s="7"/>
      <c r="Z57" s="7"/>
      <c r="AA57" s="7"/>
      <c r="AB57" s="7"/>
      <c r="AC57" s="7"/>
      <c r="AF57" s="7"/>
      <c r="AG57" s="7"/>
      <c r="AH57" s="7"/>
      <c r="AI57" s="7"/>
      <c r="AJ57" s="7"/>
      <c r="AK57" s="7"/>
      <c r="AL57" s="7"/>
      <c r="AO57" s="7"/>
      <c r="AP57" s="7"/>
      <c r="AQ57" s="7"/>
      <c r="AR57" s="7"/>
      <c r="AS57" s="7"/>
      <c r="AT57" s="7"/>
      <c r="AU57" s="7"/>
    </row>
    <row r="58" spans="1:47" x14ac:dyDescent="0.35">
      <c r="B58" s="11">
        <v>75</v>
      </c>
      <c r="C58" s="7">
        <f>ABS('Mean and Peak Coefficients'!C41*0.5*1.2*$E$4^2*$B$5^2)</f>
        <v>10708.49782589379</v>
      </c>
      <c r="D58" s="7">
        <f>ABS('Mean and Peak Coefficients'!D41*0.5*1.2*$E$4^2*$B$5^2)</f>
        <v>9023.7819443968583</v>
      </c>
      <c r="E58" s="7">
        <f>ABS('Mean and Peak Coefficients'!E41*0.5*1.2*$E$4^2*$B$5^2)</f>
        <v>8026.1994482113996</v>
      </c>
      <c r="F58" s="7">
        <f>ABS('Mean and Peak Coefficients'!F41*0.5*1.2*$E$4^2*$B$5^2)</f>
        <v>3123.6838906286139</v>
      </c>
      <c r="G58" s="7">
        <f>ABS('Mean and Peak Coefficients'!G41*0.5*1.2*$E$4^2*$B$5^2)</f>
        <v>7292.4171535759133</v>
      </c>
      <c r="H58" s="7">
        <f>ABS('Mean and Peak Coefficients'!H41*0.5*1.2*$E$4^2*$B$5^2)</f>
        <v>8792.0043601099405</v>
      </c>
      <c r="I58" s="7">
        <f>ABS('Mean and Peak Coefficients'!I41*0.5*1.2*$E$4^2*$B$5^2)</f>
        <v>8882.6525461810561</v>
      </c>
      <c r="M58" s="11">
        <v>75</v>
      </c>
      <c r="N58" s="7">
        <f>ABS('Mean and Peak Coefficients'!N41*0.5*1.2*$P$4^2*$M$5^2)</f>
        <v>13804.793980294229</v>
      </c>
      <c r="O58" s="7">
        <f>ABS('Mean and Peak Coefficients'!O41*0.5*1.2*$P$4^2*$M$5^2)</f>
        <v>10735.095408556628</v>
      </c>
      <c r="P58" s="7">
        <f>ABS('Mean and Peak Coefficients'!P41*0.5*1.2*$P$4^2*$M$5^2)</f>
        <v>10356.394083595887</v>
      </c>
      <c r="Q58" s="7">
        <f>ABS('Mean and Peak Coefficients'!Q41*0.5*1.2*$P$4^2*$M$5^2)</f>
        <v>5246.1566577055637</v>
      </c>
      <c r="R58" s="7">
        <f>ABS('Mean and Peak Coefficients'!R41*0.5*1.2*$P$4^2*$M$5^2)</f>
        <v>10590.729782765286</v>
      </c>
      <c r="S58" s="7">
        <f>ABS('Mean and Peak Coefficients'!S41*0.5*1.2*$P$4^2*$M$5^2)</f>
        <v>9820.2965401685269</v>
      </c>
      <c r="T58" s="7">
        <f>ABS('Mean and Peak Coefficients'!T41*0.5*1.2*$P$4^2*$M$5^2)</f>
        <v>12919.265665621977</v>
      </c>
      <c r="W58" s="7"/>
      <c r="X58" s="7"/>
      <c r="Y58" s="7"/>
      <c r="Z58" s="7"/>
      <c r="AA58" s="7"/>
      <c r="AB58" s="7"/>
      <c r="AC58" s="7"/>
      <c r="AF58" s="7"/>
      <c r="AG58" s="7"/>
      <c r="AH58" s="7"/>
      <c r="AI58" s="7"/>
      <c r="AJ58" s="7"/>
      <c r="AK58" s="7"/>
      <c r="AL58" s="7"/>
      <c r="AO58" s="7"/>
      <c r="AP58" s="7"/>
      <c r="AQ58" s="7"/>
      <c r="AR58" s="7"/>
      <c r="AS58" s="7"/>
      <c r="AT58" s="7"/>
      <c r="AU58" s="7"/>
    </row>
    <row r="59" spans="1:47" x14ac:dyDescent="0.35">
      <c r="B59" s="11">
        <v>90</v>
      </c>
      <c r="C59" s="7">
        <f>ABS('Mean and Peak Coefficients'!C42*0.5*1.2*$E$4^2*$B$5^2)</f>
        <v>6796.8574365759087</v>
      </c>
      <c r="D59" s="7">
        <f>ABS('Mean and Peak Coefficients'!D42*0.5*1.2*$E$4^2*$B$5^2)</f>
        <v>5918.9340643058395</v>
      </c>
      <c r="E59" s="7">
        <f>ABS('Mean and Peak Coefficients'!E42*0.5*1.2*$E$4^2*$B$5^2)</f>
        <v>5444.2446704364847</v>
      </c>
      <c r="F59" s="7">
        <f>ABS('Mean and Peak Coefficients'!F42*0.5*1.2*$E$4^2*$B$5^2)</f>
        <v>3102.5334771994308</v>
      </c>
      <c r="G59" s="7">
        <f>ABS('Mean and Peak Coefficients'!G42*0.5*1.2*$E$4^2*$B$5^2)</f>
        <v>4859.9965679086054</v>
      </c>
      <c r="H59" s="7">
        <f>ABS('Mean and Peak Coefficients'!H42*0.5*1.2*$E$4^2*$B$5^2)</f>
        <v>9462.1369619254256</v>
      </c>
      <c r="I59" s="7">
        <f>ABS('Mean and Peak Coefficients'!I42*0.5*1.2*$E$4^2*$B$5^2)</f>
        <v>10560.925150374153</v>
      </c>
      <c r="M59" s="11">
        <v>90</v>
      </c>
      <c r="N59" s="7">
        <f>ABS('Mean and Peak Coefficients'!N42*0.5*1.2*$P$4^2*$M$5^2)</f>
        <v>6875.1919915971512</v>
      </c>
      <c r="O59" s="7">
        <f>ABS('Mean and Peak Coefficients'!O42*0.5*1.2*$P$4^2*$M$5^2)</f>
        <v>6636.7602797005311</v>
      </c>
      <c r="P59" s="7">
        <f>ABS('Mean and Peak Coefficients'!P42*0.5*1.2*$P$4^2*$M$5^2)</f>
        <v>9500.4503024573532</v>
      </c>
      <c r="Q59" s="7">
        <f>ABS('Mean and Peak Coefficients'!Q42*0.5*1.2*$P$4^2*$M$5^2)</f>
        <v>8935.9732479560425</v>
      </c>
      <c r="R59" s="7">
        <f>ABS('Mean and Peak Coefficients'!R42*0.5*1.2*$P$4^2*$M$5^2)</f>
        <v>7734.9781927940867</v>
      </c>
      <c r="S59" s="7">
        <f>ABS('Mean and Peak Coefficients'!S42*0.5*1.2*$P$4^2*$M$5^2)</f>
        <v>10436.340938367466</v>
      </c>
      <c r="T59" s="7">
        <f>ABS('Mean and Peak Coefficients'!T42*0.5*1.2*$P$4^2*$M$5^2)</f>
        <v>10768.662635051118</v>
      </c>
      <c r="W59" s="7"/>
      <c r="X59" s="7"/>
      <c r="Y59" s="7"/>
      <c r="Z59" s="7"/>
      <c r="AA59" s="7"/>
      <c r="AB59" s="7"/>
      <c r="AC59" s="7"/>
      <c r="AF59" s="7"/>
      <c r="AG59" s="7"/>
      <c r="AH59" s="7"/>
      <c r="AI59" s="7"/>
      <c r="AJ59" s="7"/>
      <c r="AK59" s="7"/>
      <c r="AL59" s="7"/>
      <c r="AO59" s="7"/>
      <c r="AP59" s="7"/>
      <c r="AQ59" s="7"/>
      <c r="AR59" s="7"/>
      <c r="AS59" s="7"/>
      <c r="AT59" s="7"/>
      <c r="AU59" s="7"/>
    </row>
    <row r="60" spans="1:47" x14ac:dyDescent="0.35">
      <c r="C60" s="7"/>
      <c r="D60" s="7"/>
      <c r="E60" s="7"/>
      <c r="F60" s="7"/>
      <c r="G60" s="7"/>
      <c r="H60" s="7"/>
      <c r="I60" s="7"/>
      <c r="N60" s="7"/>
      <c r="O60" s="7"/>
      <c r="P60" s="7"/>
      <c r="Q60" s="7"/>
      <c r="R60" s="7"/>
      <c r="S60" s="7"/>
      <c r="T60" s="7"/>
    </row>
    <row r="62" spans="1:47" x14ac:dyDescent="0.35">
      <c r="A62" t="s">
        <v>59</v>
      </c>
      <c r="B62" t="s">
        <v>2</v>
      </c>
      <c r="C62" s="45" t="s">
        <v>22</v>
      </c>
      <c r="D62" s="46"/>
      <c r="E62" s="46"/>
      <c r="F62" s="46"/>
      <c r="G62" s="46"/>
      <c r="H62" s="46"/>
      <c r="I62" s="46"/>
      <c r="L62" t="s">
        <v>59</v>
      </c>
      <c r="M62" t="s">
        <v>2</v>
      </c>
      <c r="N62" s="45" t="s">
        <v>22</v>
      </c>
      <c r="O62" s="46"/>
      <c r="P62" s="46"/>
      <c r="Q62" s="46"/>
      <c r="R62" s="46"/>
      <c r="S62" s="46"/>
      <c r="T62" s="46"/>
    </row>
    <row r="63" spans="1:47" x14ac:dyDescent="0.35">
      <c r="B63" s="8" t="s">
        <v>24</v>
      </c>
      <c r="C63" s="9">
        <v>0</v>
      </c>
      <c r="D63" s="9">
        <v>30</v>
      </c>
      <c r="E63" s="9">
        <v>60</v>
      </c>
      <c r="F63" s="10">
        <v>90</v>
      </c>
      <c r="G63" s="10">
        <v>120</v>
      </c>
      <c r="H63" s="10">
        <v>150</v>
      </c>
      <c r="I63" s="10">
        <v>180</v>
      </c>
      <c r="M63" s="8" t="s">
        <v>24</v>
      </c>
      <c r="N63" s="9">
        <v>0</v>
      </c>
      <c r="O63" s="9">
        <v>30</v>
      </c>
      <c r="P63" s="9">
        <v>60</v>
      </c>
      <c r="Q63" s="10">
        <v>90</v>
      </c>
      <c r="R63" s="10">
        <v>120</v>
      </c>
      <c r="S63" s="10">
        <v>150</v>
      </c>
      <c r="T63" s="10">
        <v>180</v>
      </c>
    </row>
    <row r="64" spans="1:47" x14ac:dyDescent="0.35">
      <c r="A64" s="34" t="s">
        <v>116</v>
      </c>
      <c r="B64" s="11">
        <v>0</v>
      </c>
      <c r="C64" s="7">
        <f>ABS('Mean and Peak Coefficients'!C47*0.5*1.2*$E$2^2*$B$5^2*$B$5)</f>
        <v>5687.1425072428674</v>
      </c>
      <c r="D64" s="7">
        <f>ABS('Mean and Peak Coefficients'!D47*0.5*1.2*$E$2^2*$B$5^2*$B$5)</f>
        <v>2328.3986778117296</v>
      </c>
      <c r="E64" s="7">
        <f>ABS('Mean and Peak Coefficients'!E47*0.5*1.2*$E$2^2*$B$5^2*$B$5)</f>
        <v>982.60571428079197</v>
      </c>
      <c r="F64" s="7">
        <f>ABS('Mean and Peak Coefficients'!F47*0.5*1.2*$E$2^2*$B$5^2*$B$5)</f>
        <v>1432.5315993305228</v>
      </c>
      <c r="G64" s="7">
        <f>ABS('Mean and Peak Coefficients'!G47*0.5*1.2*$E$2^2*$B$5^2*$B$5)</f>
        <v>1265.6597934082697</v>
      </c>
      <c r="H64" s="7">
        <f>ABS('Mean and Peak Coefficients'!H47*0.5*1.2*$E$2^2*$B$5^2*$B$5)</f>
        <v>2453.6251456302853</v>
      </c>
      <c r="I64" s="7">
        <f>ABS('Mean and Peak Coefficients'!I47*0.5*1.2*$E$2^2*$B$5^2*$B$5)</f>
        <v>3562.8740176337596</v>
      </c>
      <c r="L64" s="34" t="s">
        <v>116</v>
      </c>
      <c r="M64" s="11">
        <v>0</v>
      </c>
      <c r="N64" s="7">
        <f>ABS('Mean and Peak Coefficients'!N47*0.5*1.2*$P$2^2*$M$5^2*$M$5)</f>
        <v>4765.9789019222208</v>
      </c>
      <c r="O64" s="7">
        <f>ABS('Mean and Peak Coefficients'!O47*0.5*1.2*$P$2^2*$M$5^2*$M$5)</f>
        <v>3080.7632897330245</v>
      </c>
      <c r="P64" s="7">
        <f>ABS('Mean and Peak Coefficients'!P47*0.5*1.2*$P$2^2*$M$5^2*$M$5)</f>
        <v>3904.6012956387594</v>
      </c>
      <c r="Q64" s="7">
        <f>ABS('Mean and Peak Coefficients'!Q47*0.5*1.2*$P$2^2*$M$5^2*$M$5)</f>
        <v>136.01249205503908</v>
      </c>
      <c r="R64" s="7">
        <f>ABS('Mean and Peak Coefficients'!R47*0.5*1.2*$P$2^2*$M$5^2*$M$5)</f>
        <v>1265.9621356145308</v>
      </c>
      <c r="S64" s="7">
        <f>ABS('Mean and Peak Coefficients'!S47*0.5*1.2*$P$2^2*$M$5^2*$M$5)</f>
        <v>2778.3546104017732</v>
      </c>
      <c r="T64" s="7">
        <f>ABS('Mean and Peak Coefficients'!T47*0.5*1.2*$P$2^2*$M$5^2*$M$5)</f>
        <v>1797.3456160591145</v>
      </c>
    </row>
    <row r="65" spans="1:47" x14ac:dyDescent="0.35">
      <c r="A65" s="34" t="s">
        <v>117</v>
      </c>
      <c r="B65" s="11">
        <v>0</v>
      </c>
      <c r="C65" s="7">
        <f>ABS('Mean and Peak Coefficients'!C47*0.5*1.2*$E$4^2*$B$5^2*$B$5)</f>
        <v>1421.7856268107168</v>
      </c>
      <c r="D65" s="7">
        <f>ABS('Mean and Peak Coefficients'!D47*0.5*1.2*$E$4^2*$B$5^2*$B$5)</f>
        <v>582.0996694529324</v>
      </c>
      <c r="E65" s="7">
        <f>ABS('Mean and Peak Coefficients'!E47*0.5*1.2*$E$4^2*$B$5^2*$B$5)</f>
        <v>245.65142857019799</v>
      </c>
      <c r="F65" s="7">
        <f>ABS('Mean and Peak Coefficients'!F47*0.5*1.2*$E$4^2*$B$5^2*$B$5)</f>
        <v>358.1328998326307</v>
      </c>
      <c r="G65" s="7">
        <f>ABS('Mean and Peak Coefficients'!G47*0.5*1.2*$E$4^2*$B$5^2*$B$5)</f>
        <v>316.41494835206743</v>
      </c>
      <c r="H65" s="7">
        <f>ABS('Mean and Peak Coefficients'!H47*0.5*1.2*$E$4^2*$B$5^2*$B$5)</f>
        <v>613.40628640757132</v>
      </c>
      <c r="I65" s="7">
        <f>ABS('Mean and Peak Coefficients'!I47*0.5*1.2*$E$4^2*$B$5^2*$B$5)</f>
        <v>890.71850440843991</v>
      </c>
      <c r="L65" s="34" t="s">
        <v>117</v>
      </c>
      <c r="M65" s="11">
        <v>0</v>
      </c>
      <c r="N65" s="7">
        <f>ABS('Mean and Peak Coefficients'!N47*0.5*1.2*$P$4^2*$M$5^2*$M$5)</f>
        <v>1191.4947254805552</v>
      </c>
      <c r="O65" s="7">
        <f>ABS('Mean and Peak Coefficients'!O47*0.5*1.2*$P$4^2*$M$5^2*$M$5)</f>
        <v>770.19082243325613</v>
      </c>
      <c r="P65" s="7">
        <f>ABS('Mean and Peak Coefficients'!P47*0.5*1.2*$P$4^2*$M$5^2*$M$5)</f>
        <v>976.15032390968986</v>
      </c>
      <c r="Q65" s="7">
        <f>ABS('Mean and Peak Coefficients'!Q47*0.5*1.2*$P$4^2*$M$5^2*$M$5)</f>
        <v>34.003123013759769</v>
      </c>
      <c r="R65" s="7">
        <f>ABS('Mean and Peak Coefficients'!R47*0.5*1.2*$P$4^2*$M$5^2*$M$5)</f>
        <v>316.4905339036327</v>
      </c>
      <c r="S65" s="7">
        <f>ABS('Mean and Peak Coefficients'!S47*0.5*1.2*$P$4^2*$M$5^2*$M$5)</f>
        <v>694.58865260044331</v>
      </c>
      <c r="T65" s="7">
        <f>ABS('Mean and Peak Coefficients'!T47*0.5*1.2*$P$4^2*$M$5^2*$M$5)</f>
        <v>449.33640401477862</v>
      </c>
    </row>
    <row r="66" spans="1:47" x14ac:dyDescent="0.35">
      <c r="B66" s="11">
        <v>15</v>
      </c>
      <c r="C66" s="7">
        <f>ABS('Mean and Peak Coefficients'!C48*0.5*1.2*$E$4^2*$B$5^2*$B$5)</f>
        <v>7160.1994378555301</v>
      </c>
      <c r="D66" s="7">
        <f>ABS('Mean and Peak Coefficients'!D48*0.5*1.2*$E$4^2*$B$5^2*$B$5)</f>
        <v>3684.6442140193913</v>
      </c>
      <c r="E66" s="7">
        <f>ABS('Mean and Peak Coefficients'!E48*0.5*1.2*$E$4^2*$B$5^2*$B$5)</f>
        <v>2724.8900761041077</v>
      </c>
      <c r="F66" s="7">
        <f>ABS('Mean and Peak Coefficients'!F48*0.5*1.2*$E$4^2*$B$5^2*$B$5)</f>
        <v>249.87183222259776</v>
      </c>
      <c r="G66" s="7">
        <f>ABS('Mean and Peak Coefficients'!G48*0.5*1.2*$E$4^2*$B$5^2*$B$5)</f>
        <v>5128.627264416089</v>
      </c>
      <c r="H66" s="7">
        <f>ABS('Mean and Peak Coefficients'!H48*0.5*1.2*$E$4^2*$B$5^2*$B$5)</f>
        <v>9343.7600880709069</v>
      </c>
      <c r="I66" s="7">
        <f>ABS('Mean and Peak Coefficients'!I48*0.5*1.2*$E$4^2*$B$5^2*$B$5)</f>
        <v>14036.835781848386</v>
      </c>
      <c r="M66" s="11">
        <v>15</v>
      </c>
      <c r="N66" s="7">
        <f>ABS('Mean and Peak Coefficients'!N48*0.5*1.2*$P$4^2*$M$5^2*$M$5)</f>
        <v>11984.220980772436</v>
      </c>
      <c r="O66" s="7">
        <f>ABS('Mean and Peak Coefficients'!O48*0.5*1.2*$P$4^2*$M$5^2*$M$5)</f>
        <v>1441.1334254239291</v>
      </c>
      <c r="P66" s="7">
        <f>ABS('Mean and Peak Coefficients'!P48*0.5*1.2*$P$4^2*$M$5^2*$M$5)</f>
        <v>1728.5437304768968</v>
      </c>
      <c r="Q66" s="7">
        <f>ABS('Mean and Peak Coefficients'!Q48*0.5*1.2*$P$4^2*$M$5^2*$M$5)</f>
        <v>124.4468516201181</v>
      </c>
      <c r="R66" s="7">
        <f>ABS('Mean and Peak Coefficients'!R48*0.5*1.2*$P$4^2*$M$5^2*$M$5)</f>
        <v>2061.1881281233609</v>
      </c>
      <c r="S66" s="7">
        <f>ABS('Mean and Peak Coefficients'!S48*0.5*1.2*$P$4^2*$M$5^2*$M$5)</f>
        <v>5691.0977129717112</v>
      </c>
      <c r="T66" s="7">
        <f>ABS('Mean and Peak Coefficients'!T48*0.5*1.2*$P$4^2*$M$5^2*$M$5)</f>
        <v>7888.5766971045741</v>
      </c>
      <c r="W66" s="7"/>
      <c r="X66" s="7"/>
      <c r="Y66" s="7"/>
      <c r="Z66" s="7"/>
      <c r="AA66" s="7"/>
      <c r="AB66" s="7"/>
      <c r="AC66" s="7"/>
      <c r="AF66" s="7"/>
      <c r="AG66" s="7"/>
      <c r="AH66" s="7"/>
      <c r="AI66" s="7"/>
      <c r="AJ66" s="7"/>
      <c r="AK66" s="7"/>
      <c r="AL66" s="7"/>
      <c r="AO66" s="7"/>
      <c r="AP66" s="7"/>
      <c r="AQ66" s="7"/>
      <c r="AR66" s="7"/>
      <c r="AS66" s="7"/>
      <c r="AT66" s="7"/>
      <c r="AU66" s="7"/>
    </row>
    <row r="67" spans="1:47" x14ac:dyDescent="0.35">
      <c r="B67" s="11">
        <v>30</v>
      </c>
      <c r="C67" s="7">
        <f>ABS('Mean and Peak Coefficients'!C49*0.5*1.2*$E$4^2*$B$5^2*$B$5)</f>
        <v>13329.81841059732</v>
      </c>
      <c r="D67" s="7">
        <f>ABS('Mean and Peak Coefficients'!D49*0.5*1.2*$E$4^2*$B$5^2*$B$5)</f>
        <v>10907.419602098014</v>
      </c>
      <c r="E67" s="7">
        <f>ABS('Mean and Peak Coefficients'!E49*0.5*1.2*$E$4^2*$B$5^2*$B$5)</f>
        <v>3416.9337825863836</v>
      </c>
      <c r="F67" s="7">
        <f>ABS('Mean and Peak Coefficients'!F49*0.5*1.2*$E$4^2*$B$5^2*$B$5)</f>
        <v>163.44876144371213</v>
      </c>
      <c r="G67" s="7">
        <f>ABS('Mean and Peak Coefficients'!G49*0.5*1.2*$E$4^2*$B$5^2*$B$5)</f>
        <v>6049.9886873693522</v>
      </c>
      <c r="H67" s="7">
        <f>ABS('Mean and Peak Coefficients'!H49*0.5*1.2*$E$4^2*$B$5^2*$B$5)</f>
        <v>8897.7165915713304</v>
      </c>
      <c r="I67" s="7">
        <f>ABS('Mean and Peak Coefficients'!I49*0.5*1.2*$E$4^2*$B$5^2*$B$5)</f>
        <v>12702.725766716116</v>
      </c>
      <c r="M67" s="11">
        <v>30</v>
      </c>
      <c r="N67" s="7">
        <f>ABS('Mean and Peak Coefficients'!N49*0.5*1.2*$P$4^2*$M$5^2*$M$5)</f>
        <v>13883.006103713422</v>
      </c>
      <c r="O67" s="7">
        <f>ABS('Mean and Peak Coefficients'!O49*0.5*1.2*$P$4^2*$M$5^2*$M$5)</f>
        <v>5661.0327625753735</v>
      </c>
      <c r="P67" s="7">
        <f>ABS('Mean and Peak Coefficients'!P49*0.5*1.2*$P$4^2*$M$5^2*$M$5)</f>
        <v>2506.816360570343</v>
      </c>
      <c r="Q67" s="7">
        <f>ABS('Mean and Peak Coefficients'!Q49*0.5*1.2*$P$4^2*$M$5^2*$M$5)</f>
        <v>213.90414368116566</v>
      </c>
      <c r="R67" s="7">
        <f>ABS('Mean and Peak Coefficients'!R49*0.5*1.2*$P$4^2*$M$5^2*$M$5)</f>
        <v>5622.4866755429666</v>
      </c>
      <c r="S67" s="7">
        <f>ABS('Mean and Peak Coefficients'!S49*0.5*1.2*$P$4^2*$M$5^2*$M$5)</f>
        <v>16132.85291217222</v>
      </c>
      <c r="T67" s="7">
        <f>ABS('Mean and Peak Coefficients'!T49*0.5*1.2*$P$4^2*$M$5^2*$M$5)</f>
        <v>14615.361188387997</v>
      </c>
      <c r="W67" s="7"/>
      <c r="X67" s="7"/>
      <c r="Y67" s="7"/>
      <c r="Z67" s="7"/>
      <c r="AA67" s="7"/>
      <c r="AB67" s="7"/>
      <c r="AC67" s="7"/>
      <c r="AF67" s="7"/>
      <c r="AG67" s="7"/>
      <c r="AH67" s="7"/>
      <c r="AI67" s="7"/>
      <c r="AJ67" s="7"/>
      <c r="AK67" s="7"/>
      <c r="AL67" s="7"/>
      <c r="AO67" s="7"/>
      <c r="AP67" s="7"/>
      <c r="AQ67" s="7"/>
      <c r="AR67" s="7"/>
      <c r="AS67" s="7"/>
      <c r="AT67" s="7"/>
      <c r="AU67" s="7"/>
    </row>
    <row r="68" spans="1:47" x14ac:dyDescent="0.35">
      <c r="B68" s="11">
        <v>45</v>
      </c>
      <c r="C68" s="7">
        <f>ABS('Mean and Peak Coefficients'!C50*0.5*1.2*$E$4^2*$B$5^2*$B$5)</f>
        <v>6170.6191582375377</v>
      </c>
      <c r="D68" s="7">
        <f>ABS('Mean and Peak Coefficients'!D50*0.5*1.2*$E$4^2*$B$5^2*$B$5)</f>
        <v>7913.237974732996</v>
      </c>
      <c r="E68" s="7">
        <f>ABS('Mean and Peak Coefficients'!E50*0.5*1.2*$E$4^2*$B$5^2*$B$5)</f>
        <v>4982.9901508725816</v>
      </c>
      <c r="F68" s="7">
        <f>ABS('Mean and Peak Coefficients'!F50*0.5*1.2*$E$4^2*$B$5^2*$B$5)</f>
        <v>428.86307284543278</v>
      </c>
      <c r="G68" s="7">
        <f>ABS('Mean and Peak Coefficients'!G50*0.5*1.2*$E$4^2*$B$5^2*$B$5)</f>
        <v>6191.7795981470645</v>
      </c>
      <c r="H68" s="7">
        <f>ABS('Mean and Peak Coefficients'!H50*0.5*1.2*$E$4^2*$B$5^2*$B$5)</f>
        <v>6751.2889681232891</v>
      </c>
      <c r="I68" s="7">
        <f>ABS('Mean and Peak Coefficients'!I50*0.5*1.2*$E$4^2*$B$5^2*$B$5)</f>
        <v>8181.8387304346261</v>
      </c>
      <c r="M68" s="11">
        <v>45</v>
      </c>
      <c r="N68" s="7">
        <f>ABS('Mean and Peak Coefficients'!N50*0.5*1.2*$P$4^2*$M$5^2*$M$5)</f>
        <v>5702.2271157854902</v>
      </c>
      <c r="O68" s="7">
        <f>ABS('Mean and Peak Coefficients'!O50*0.5*1.2*$P$4^2*$M$5^2*$M$5)</f>
        <v>3669.5071729424531</v>
      </c>
      <c r="P68" s="7">
        <f>ABS('Mean and Peak Coefficients'!P50*0.5*1.2*$P$4^2*$M$5^2*$M$5)</f>
        <v>26.47734263719936</v>
      </c>
      <c r="Q68" s="7">
        <f>ABS('Mean and Peak Coefficients'!Q50*0.5*1.2*$P$4^2*$M$5^2*$M$5)</f>
        <v>117.92942943906814</v>
      </c>
      <c r="R68" s="7">
        <f>ABS('Mean and Peak Coefficients'!R50*0.5*1.2*$P$4^2*$M$5^2*$M$5)</f>
        <v>6914.2214861892935</v>
      </c>
      <c r="S68" s="7">
        <f>ABS('Mean and Peak Coefficients'!S50*0.5*1.2*$P$4^2*$M$5^2*$M$5)</f>
        <v>8263.8928498012028</v>
      </c>
      <c r="T68" s="7">
        <f>ABS('Mean and Peak Coefficients'!T50*0.5*1.2*$P$4^2*$M$5^2*$M$5)</f>
        <v>8763.205016278278</v>
      </c>
      <c r="W68" s="7"/>
      <c r="X68" s="7"/>
      <c r="Y68" s="7"/>
      <c r="Z68" s="7"/>
      <c r="AA68" s="7"/>
      <c r="AB68" s="7"/>
      <c r="AC68" s="7"/>
      <c r="AF68" s="7"/>
      <c r="AG68" s="7"/>
      <c r="AH68" s="7"/>
      <c r="AI68" s="7"/>
      <c r="AJ68" s="7"/>
      <c r="AK68" s="7"/>
      <c r="AL68" s="7"/>
      <c r="AO68" s="7"/>
      <c r="AP68" s="7"/>
      <c r="AQ68" s="7"/>
      <c r="AR68" s="7"/>
      <c r="AS68" s="7"/>
      <c r="AT68" s="7"/>
      <c r="AU68" s="7"/>
    </row>
    <row r="69" spans="1:47" x14ac:dyDescent="0.35">
      <c r="B69" s="11">
        <v>60</v>
      </c>
      <c r="C69" s="7">
        <f>ABS('Mean and Peak Coefficients'!C51*0.5*1.2*$E$4^2*$B$5^2*$B$5)</f>
        <v>4455.2829855165728</v>
      </c>
      <c r="D69" s="7">
        <f>ABS('Mean and Peak Coefficients'!D51*0.5*1.2*$E$4^2*$B$5^2*$B$5)</f>
        <v>3296.7885297556109</v>
      </c>
      <c r="E69" s="7">
        <f>ABS('Mean and Peak Coefficients'!E51*0.5*1.2*$E$4^2*$B$5^2*$B$5)</f>
        <v>2097.8696816518695</v>
      </c>
      <c r="F69" s="7">
        <f>ABS('Mean and Peak Coefficients'!F51*0.5*1.2*$E$4^2*$B$5^2*$B$5)</f>
        <v>48.930595642649244</v>
      </c>
      <c r="G69" s="7">
        <f>ABS('Mean and Peak Coefficients'!G51*0.5*1.2*$E$4^2*$B$5^2*$B$5)</f>
        <v>3245.249522518784</v>
      </c>
      <c r="H69" s="7">
        <f>ABS('Mean and Peak Coefficients'!H51*0.5*1.2*$E$4^2*$B$5^2*$B$5)</f>
        <v>4199.1043248551114</v>
      </c>
      <c r="I69" s="7">
        <f>ABS('Mean and Peak Coefficients'!I51*0.5*1.2*$E$4^2*$B$5^2*$B$5)</f>
        <v>7220.9880109182068</v>
      </c>
      <c r="M69" s="11">
        <v>60</v>
      </c>
      <c r="N69" s="7">
        <f>ABS('Mean and Peak Coefficients'!N51*0.5*1.2*$P$4^2*$M$5^2*$M$5)</f>
        <v>3983.795278764761</v>
      </c>
      <c r="O69" s="7">
        <f>ABS('Mean and Peak Coefficients'!O51*0.5*1.2*$P$4^2*$M$5^2*$M$5)</f>
        <v>2922.1052921567762</v>
      </c>
      <c r="P69" s="7">
        <f>ABS('Mean and Peak Coefficients'!P51*0.5*1.2*$P$4^2*$M$5^2*$M$5)</f>
        <v>1878.8485726858578</v>
      </c>
      <c r="Q69" s="7">
        <f>ABS('Mean and Peak Coefficients'!Q51*0.5*1.2*$P$4^2*$M$5^2*$M$5)</f>
        <v>44.165749849896329</v>
      </c>
      <c r="R69" s="7">
        <f>ABS('Mean and Peak Coefficients'!R51*0.5*1.2*$P$4^2*$M$5^2*$M$5)</f>
        <v>6037.5093293657492</v>
      </c>
      <c r="S69" s="7">
        <f>ABS('Mean and Peak Coefficients'!S51*0.5*1.2*$P$4^2*$M$5^2*$M$5)</f>
        <v>5426.3828584309858</v>
      </c>
      <c r="T69" s="7">
        <f>ABS('Mean and Peak Coefficients'!T51*0.5*1.2*$P$4^2*$M$5^2*$M$5)</f>
        <v>9710.387537443301</v>
      </c>
      <c r="W69" s="7"/>
      <c r="X69" s="7"/>
      <c r="Y69" s="7"/>
      <c r="Z69" s="7"/>
      <c r="AA69" s="7"/>
      <c r="AB69" s="7"/>
      <c r="AC69" s="7"/>
      <c r="AF69" s="7"/>
      <c r="AG69" s="7"/>
      <c r="AH69" s="7"/>
      <c r="AI69" s="7"/>
      <c r="AJ69" s="7"/>
      <c r="AK69" s="7"/>
      <c r="AL69" s="7"/>
      <c r="AO69" s="7"/>
      <c r="AP69" s="7"/>
      <c r="AQ69" s="7"/>
      <c r="AR69" s="7"/>
      <c r="AS69" s="7"/>
      <c r="AT69" s="7"/>
      <c r="AU69" s="7"/>
    </row>
    <row r="70" spans="1:47" x14ac:dyDescent="0.35">
      <c r="B70" s="11">
        <v>75</v>
      </c>
      <c r="C70" s="7">
        <f>ABS('Mean and Peak Coefficients'!C52*0.5*1.2*$E$4^2*$B$5^2*$B$5)</f>
        <v>2329.856860966323</v>
      </c>
      <c r="D70" s="7">
        <f>ABS('Mean and Peak Coefficients'!D52*0.5*1.2*$E$4^2*$B$5^2*$B$5)</f>
        <v>2278.5711950521754</v>
      </c>
      <c r="E70" s="7">
        <f>ABS('Mean and Peak Coefficients'!E52*0.5*1.2*$E$4^2*$B$5^2*$B$5)</f>
        <v>444.15230515661239</v>
      </c>
      <c r="F70" s="7">
        <f>ABS('Mean and Peak Coefficients'!F52*0.5*1.2*$E$4^2*$B$5^2*$B$5)</f>
        <v>570.43035311388087</v>
      </c>
      <c r="G70" s="7">
        <f>ABS('Mean and Peak Coefficients'!G52*0.5*1.2*$E$4^2*$B$5^2*$B$5)</f>
        <v>2469.2944221249036</v>
      </c>
      <c r="H70" s="7">
        <f>ABS('Mean and Peak Coefficients'!H52*0.5*1.2*$E$4^2*$B$5^2*$B$5)</f>
        <v>3321.7211055891621</v>
      </c>
      <c r="I70" s="7">
        <f>ABS('Mean and Peak Coefficients'!I52*0.5*1.2*$E$4^2*$B$5^2*$B$5)</f>
        <v>2959.2082132148785</v>
      </c>
      <c r="M70" s="11">
        <v>75</v>
      </c>
      <c r="N70" s="7">
        <f>ABS('Mean and Peak Coefficients'!N52*0.5*1.2*$P$4^2*$M$5^2*$M$5)</f>
        <v>1025.7033123236249</v>
      </c>
      <c r="O70" s="7">
        <f>ABS('Mean and Peak Coefficients'!O52*0.5*1.2*$P$4^2*$M$5^2*$M$5)</f>
        <v>748.67499676314867</v>
      </c>
      <c r="P70" s="7">
        <f>ABS('Mean and Peak Coefficients'!P52*0.5*1.2*$P$4^2*$M$5^2*$M$5)</f>
        <v>2305.968367650592</v>
      </c>
      <c r="Q70" s="7">
        <f>ABS('Mean and Peak Coefficients'!Q52*0.5*1.2*$P$4^2*$M$5^2*$M$5)</f>
        <v>129.86800832866808</v>
      </c>
      <c r="R70" s="7">
        <f>ABS('Mean and Peak Coefficients'!R52*0.5*1.2*$P$4^2*$M$5^2*$M$5)</f>
        <v>5590.5896095458356</v>
      </c>
      <c r="S70" s="7">
        <f>ABS('Mean and Peak Coefficients'!S52*0.5*1.2*$P$4^2*$M$5^2*$M$5)</f>
        <v>5049.191987774163</v>
      </c>
      <c r="T70" s="7">
        <f>ABS('Mean and Peak Coefficients'!T52*0.5*1.2*$P$4^2*$M$5^2*$M$5)</f>
        <v>4675.0863266243205</v>
      </c>
      <c r="W70" s="7"/>
      <c r="X70" s="7"/>
      <c r="Y70" s="7"/>
      <c r="Z70" s="7"/>
      <c r="AA70" s="7"/>
      <c r="AB70" s="7"/>
      <c r="AC70" s="7"/>
      <c r="AF70" s="7"/>
      <c r="AG70" s="7"/>
      <c r="AH70" s="7"/>
      <c r="AI70" s="7"/>
      <c r="AJ70" s="7"/>
      <c r="AK70" s="7"/>
      <c r="AL70" s="7"/>
      <c r="AO70" s="7"/>
      <c r="AP70" s="7"/>
      <c r="AQ70" s="7"/>
      <c r="AR70" s="7"/>
      <c r="AS70" s="7"/>
      <c r="AT70" s="7"/>
      <c r="AU70" s="7"/>
    </row>
    <row r="71" spans="1:47" x14ac:dyDescent="0.35">
      <c r="B71" s="11">
        <v>90</v>
      </c>
      <c r="C71" s="7">
        <f>ABS('Mean and Peak Coefficients'!C53*0.5*1.2*$E$4^2*$B$5^2*$B$5)</f>
        <v>1564.1421185605113</v>
      </c>
      <c r="D71" s="7">
        <f>ABS('Mean and Peak Coefficients'!D53*0.5*1.2*$E$4^2*$B$5^2*$B$5)</f>
        <v>129.83845853120218</v>
      </c>
      <c r="E71" s="7">
        <f>ABS('Mean and Peak Coefficients'!E53*0.5*1.2*$E$4^2*$B$5^2*$B$5)</f>
        <v>17.415670939746693</v>
      </c>
      <c r="F71" s="7">
        <f>ABS('Mean and Peak Coefficients'!F53*0.5*1.2*$E$4^2*$B$5^2*$B$5)</f>
        <v>686.36855707368909</v>
      </c>
      <c r="G71" s="7">
        <f>ABS('Mean and Peak Coefficients'!G53*0.5*1.2*$E$4^2*$B$5^2*$B$5)</f>
        <v>1608.6826283003302</v>
      </c>
      <c r="H71" s="7">
        <f>ABS('Mean and Peak Coefficients'!H53*0.5*1.2*$E$4^2*$B$5^2*$B$5)</f>
        <v>337.87828794088585</v>
      </c>
      <c r="I71" s="7">
        <f>ABS('Mean and Peak Coefficients'!I53*0.5*1.2*$E$4^2*$B$5^2*$B$5)</f>
        <v>1618.9827509087809</v>
      </c>
      <c r="M71" s="11">
        <v>90</v>
      </c>
      <c r="N71" s="7">
        <f>ABS('Mean and Peak Coefficients'!N53*0.5*1.2*$P$4^2*$M$5^2*$M$5)</f>
        <v>5591.4603686500523</v>
      </c>
      <c r="O71" s="7">
        <f>ABS('Mean and Peak Coefficients'!O53*0.5*1.2*$P$4^2*$M$5^2*$M$5)</f>
        <v>1376.3686103859147</v>
      </c>
      <c r="P71" s="7">
        <f>ABS('Mean and Peak Coefficients'!P53*0.5*1.2*$P$4^2*$M$5^2*$M$5)</f>
        <v>3270.5528280152821</v>
      </c>
      <c r="Q71" s="7">
        <f>ABS('Mean and Peak Coefficients'!Q53*0.5*1.2*$P$4^2*$M$5^2*$M$5)</f>
        <v>893.74472096135253</v>
      </c>
      <c r="R71" s="7">
        <f>ABS('Mean and Peak Coefficients'!R53*0.5*1.2*$P$4^2*$M$5^2*$M$5)</f>
        <v>3063.5568146404153</v>
      </c>
      <c r="S71" s="7">
        <f>ABS('Mean and Peak Coefficients'!S53*0.5*1.2*$P$4^2*$M$5^2*$M$5)</f>
        <v>3217.0748977175595</v>
      </c>
      <c r="T71" s="7">
        <f>ABS('Mean and Peak Coefficients'!T53*0.5*1.2*$P$4^2*$M$5^2*$M$5)</f>
        <v>2059.8302123712247</v>
      </c>
      <c r="W71" s="7"/>
      <c r="X71" s="7"/>
      <c r="Y71" s="7"/>
      <c r="Z71" s="7"/>
      <c r="AA71" s="7"/>
      <c r="AB71" s="7"/>
      <c r="AC71" s="7"/>
      <c r="AF71" s="7"/>
      <c r="AG71" s="7"/>
      <c r="AH71" s="7"/>
      <c r="AI71" s="7"/>
      <c r="AJ71" s="7"/>
      <c r="AK71" s="7"/>
      <c r="AL71" s="7"/>
      <c r="AO71" s="7"/>
      <c r="AP71" s="7"/>
      <c r="AQ71" s="7"/>
      <c r="AR71" s="7"/>
      <c r="AS71" s="7"/>
      <c r="AT71" s="7"/>
      <c r="AU71" s="7"/>
    </row>
    <row r="72" spans="1:47" x14ac:dyDescent="0.35">
      <c r="C72" s="7"/>
      <c r="D72" s="7"/>
      <c r="E72" s="7"/>
      <c r="F72" s="7"/>
      <c r="G72" s="7"/>
      <c r="H72" s="7"/>
      <c r="I72" s="7"/>
      <c r="N72" s="7"/>
      <c r="O72" s="7"/>
      <c r="P72" s="7"/>
      <c r="Q72" s="7"/>
      <c r="R72" s="7"/>
      <c r="S72" s="7"/>
      <c r="T72" s="7"/>
      <c r="W72" s="7"/>
      <c r="X72" s="7"/>
      <c r="Y72" s="7"/>
      <c r="Z72" s="7"/>
      <c r="AA72" s="7"/>
      <c r="AB72" s="7"/>
      <c r="AC72" s="7"/>
      <c r="AF72" s="7"/>
      <c r="AG72" s="7"/>
      <c r="AH72" s="7"/>
      <c r="AI72" s="7"/>
      <c r="AJ72" s="7"/>
      <c r="AK72" s="7"/>
      <c r="AL72" s="7"/>
      <c r="AO72" s="7"/>
      <c r="AP72" s="7"/>
      <c r="AQ72" s="7"/>
      <c r="AR72" s="7"/>
      <c r="AS72" s="7"/>
      <c r="AT72" s="7"/>
      <c r="AU72" s="7"/>
    </row>
    <row r="74" spans="1:47" x14ac:dyDescent="0.35">
      <c r="A74" t="s">
        <v>60</v>
      </c>
      <c r="B74" t="s">
        <v>2</v>
      </c>
      <c r="C74" s="45" t="s">
        <v>22</v>
      </c>
      <c r="D74" s="46"/>
      <c r="E74" s="46"/>
      <c r="F74" s="46"/>
      <c r="G74" s="46"/>
      <c r="H74" s="46"/>
      <c r="I74" s="46"/>
      <c r="L74" t="s">
        <v>60</v>
      </c>
      <c r="M74" t="s">
        <v>2</v>
      </c>
      <c r="N74" s="45" t="s">
        <v>22</v>
      </c>
      <c r="O74" s="46"/>
      <c r="P74" s="46"/>
      <c r="Q74" s="46"/>
      <c r="R74" s="46"/>
      <c r="S74" s="46"/>
      <c r="T74" s="46"/>
    </row>
    <row r="75" spans="1:47" x14ac:dyDescent="0.35">
      <c r="B75" s="8" t="s">
        <v>24</v>
      </c>
      <c r="C75" s="9">
        <v>0</v>
      </c>
      <c r="D75" s="9">
        <v>30</v>
      </c>
      <c r="E75" s="9">
        <v>60</v>
      </c>
      <c r="F75" s="10">
        <v>90</v>
      </c>
      <c r="G75" s="10">
        <v>120</v>
      </c>
      <c r="H75" s="10">
        <v>150</v>
      </c>
      <c r="I75" s="10">
        <v>180</v>
      </c>
      <c r="M75" s="8" t="s">
        <v>24</v>
      </c>
      <c r="N75" s="9">
        <v>0</v>
      </c>
      <c r="O75" s="9">
        <v>30</v>
      </c>
      <c r="P75" s="9">
        <v>60</v>
      </c>
      <c r="Q75" s="10">
        <v>90</v>
      </c>
      <c r="R75" s="10">
        <v>120</v>
      </c>
      <c r="S75" s="10">
        <v>150</v>
      </c>
      <c r="T75" s="10">
        <v>180</v>
      </c>
    </row>
    <row r="76" spans="1:47" x14ac:dyDescent="0.35">
      <c r="A76" s="34" t="s">
        <v>116</v>
      </c>
      <c r="B76" s="11">
        <v>0</v>
      </c>
      <c r="C76" s="7">
        <f>ABS('Mean and Peak Coefficients'!C58*0.5*1.2*$E$2^2*$B$5^2*$B$5)</f>
        <v>58358.695165273508</v>
      </c>
      <c r="D76" s="7">
        <f>ABS('Mean and Peak Coefficients'!D58*0.5*1.2*$E$2^2*$B$5^2*$B$5)</f>
        <v>53671.16033300112</v>
      </c>
      <c r="E76" s="7">
        <f>ABS('Mean and Peak Coefficients'!E58*0.5*1.2*$E$2^2*$B$5^2*$B$5)</f>
        <v>41290.002675347743</v>
      </c>
      <c r="F76" s="7">
        <f>ABS('Mean and Peak Coefficients'!F58*0.5*1.2*$E$2^2*$B$5^2*$B$5)</f>
        <v>2622.2658556988104</v>
      </c>
      <c r="G76" s="7">
        <f>ABS('Mean and Peak Coefficients'!G58*0.5*1.2*$E$2^2*$B$5^2*$B$5)</f>
        <v>54078.348333267364</v>
      </c>
      <c r="H76" s="7">
        <f>ABS('Mean and Peak Coefficients'!H58*0.5*1.2*$E$2^2*$B$5^2*$B$5)</f>
        <v>56084.636179863286</v>
      </c>
      <c r="I76" s="7">
        <f>ABS('Mean and Peak Coefficients'!I58*0.5*1.2*$E$2^2*$B$5^2*$B$5)</f>
        <v>67731.09027112386</v>
      </c>
      <c r="L76" s="34" t="s">
        <v>116</v>
      </c>
      <c r="M76" s="11">
        <v>0</v>
      </c>
      <c r="N76" s="7">
        <f>ABS('Mean and Peak Coefficients'!N58*0.5*1.2*$P$2^2*$M$5^2*$M$5)</f>
        <v>156524.40760972831</v>
      </c>
      <c r="O76" s="7">
        <f>ABS('Mean and Peak Coefficients'!O58*0.5*1.2*$P$2^2*$M$5^2*$M$5)</f>
        <v>145731.79822850664</v>
      </c>
      <c r="P76" s="7">
        <f>ABS('Mean and Peak Coefficients'!P58*0.5*1.2*$P$2^2*$M$5^2*$M$5)</f>
        <v>141502.68100910427</v>
      </c>
      <c r="Q76" s="7">
        <f>ABS('Mean and Peak Coefficients'!Q58*0.5*1.2*$P$2^2*$M$5^2*$M$5)</f>
        <v>1910.2799418476027</v>
      </c>
      <c r="R76" s="7">
        <f>ABS('Mean and Peak Coefficients'!R58*0.5*1.2*$P$2^2*$M$5^2*$M$5)</f>
        <v>17325.58814108037</v>
      </c>
      <c r="S76" s="7">
        <f>ABS('Mean and Peak Coefficients'!S58*0.5*1.2*$P$2^2*$M$5^2*$M$5)</f>
        <v>35718.88895953566</v>
      </c>
      <c r="T76" s="7">
        <f>ABS('Mean and Peak Coefficients'!T58*0.5*1.2*$P$2^2*$M$5^2*$M$5)</f>
        <v>128304.50579262097</v>
      </c>
      <c r="W76" s="7"/>
      <c r="X76" s="7"/>
      <c r="Y76" s="7"/>
      <c r="Z76" s="7"/>
      <c r="AA76" s="7"/>
      <c r="AB76" s="7"/>
      <c r="AC76" s="7"/>
      <c r="AF76" s="7"/>
      <c r="AG76" s="7"/>
      <c r="AH76" s="7"/>
      <c r="AI76" s="7"/>
      <c r="AJ76" s="7"/>
      <c r="AK76" s="7"/>
      <c r="AL76" s="7"/>
      <c r="AO76" s="7"/>
      <c r="AP76" s="7"/>
      <c r="AQ76" s="7"/>
      <c r="AR76" s="7"/>
      <c r="AS76" s="7"/>
      <c r="AT76" s="7"/>
      <c r="AU76" s="7"/>
    </row>
    <row r="77" spans="1:47" x14ac:dyDescent="0.35">
      <c r="A77" s="34" t="s">
        <v>117</v>
      </c>
      <c r="B77" s="11">
        <v>0</v>
      </c>
      <c r="C77" s="7">
        <f>ABS('Mean and Peak Coefficients'!C58*0.5*1.2*$E$4^2*$B$5^2*$B$5)</f>
        <v>14589.673791318377</v>
      </c>
      <c r="D77" s="7">
        <f>ABS('Mean and Peak Coefficients'!D58*0.5*1.2*$E$4^2*$B$5^2*$B$5)</f>
        <v>13417.79008325028</v>
      </c>
      <c r="E77" s="7">
        <f>ABS('Mean and Peak Coefficients'!E58*0.5*1.2*$E$4^2*$B$5^2*$B$5)</f>
        <v>10322.500668836936</v>
      </c>
      <c r="F77" s="7">
        <f>ABS('Mean and Peak Coefficients'!F58*0.5*1.2*$E$4^2*$B$5^2*$B$5)</f>
        <v>655.56646392470259</v>
      </c>
      <c r="G77" s="7">
        <f>ABS('Mean and Peak Coefficients'!G58*0.5*1.2*$E$4^2*$B$5^2*$B$5)</f>
        <v>13519.587083316841</v>
      </c>
      <c r="H77" s="7">
        <f>ABS('Mean and Peak Coefficients'!H58*0.5*1.2*$E$4^2*$B$5^2*$B$5)</f>
        <v>14021.159044965822</v>
      </c>
      <c r="I77" s="7">
        <f>ABS('Mean and Peak Coefficients'!I58*0.5*1.2*$E$4^2*$B$5^2*$B$5)</f>
        <v>16932.772567780965</v>
      </c>
      <c r="L77" s="34" t="s">
        <v>117</v>
      </c>
      <c r="M77" s="11">
        <v>0</v>
      </c>
      <c r="N77" s="7">
        <f>ABS('Mean and Peak Coefficients'!N58*0.5*1.2*$P$4^2*$M$5^2*$M$5)</f>
        <v>39131.101902432078</v>
      </c>
      <c r="O77" s="7">
        <f>ABS('Mean and Peak Coefficients'!O58*0.5*1.2*$P$4^2*$M$5^2*$M$5)</f>
        <v>36432.94955712666</v>
      </c>
      <c r="P77" s="7">
        <f>ABS('Mean and Peak Coefficients'!P58*0.5*1.2*$P$4^2*$M$5^2*$M$5)</f>
        <v>35375.670252276068</v>
      </c>
      <c r="Q77" s="7">
        <f>ABS('Mean and Peak Coefficients'!Q58*0.5*1.2*$P$4^2*$M$5^2*$M$5)</f>
        <v>477.56998546190067</v>
      </c>
      <c r="R77" s="7">
        <f>ABS('Mean and Peak Coefficients'!R58*0.5*1.2*$P$4^2*$M$5^2*$M$5)</f>
        <v>4331.3970352700926</v>
      </c>
      <c r="S77" s="7">
        <f>ABS('Mean and Peak Coefficients'!S58*0.5*1.2*$P$4^2*$M$5^2*$M$5)</f>
        <v>8929.7222398839149</v>
      </c>
      <c r="T77" s="7">
        <f>ABS('Mean and Peak Coefficients'!T58*0.5*1.2*$P$4^2*$M$5^2*$M$5)</f>
        <v>32076.126448155243</v>
      </c>
      <c r="W77" s="7"/>
      <c r="X77" s="7"/>
      <c r="Y77" s="7"/>
      <c r="Z77" s="7"/>
      <c r="AA77" s="7"/>
      <c r="AB77" s="7"/>
      <c r="AC77" s="7"/>
      <c r="AF77" s="7"/>
      <c r="AG77" s="7"/>
      <c r="AH77" s="7"/>
      <c r="AI77" s="7"/>
      <c r="AJ77" s="7"/>
      <c r="AK77" s="7"/>
      <c r="AL77" s="7"/>
      <c r="AO77" s="7"/>
      <c r="AP77" s="7"/>
      <c r="AQ77" s="7"/>
      <c r="AR77" s="7"/>
      <c r="AS77" s="7"/>
      <c r="AT77" s="7"/>
      <c r="AU77" s="7"/>
    </row>
    <row r="78" spans="1:47" x14ac:dyDescent="0.35">
      <c r="B78" s="11">
        <v>15</v>
      </c>
      <c r="C78" s="7">
        <f>ABS('Mean and Peak Coefficients'!C59*0.5*1.2*$E$4^2*$B$5^2*$B$5)</f>
        <v>18905.528208995762</v>
      </c>
      <c r="D78" s="7">
        <f>ABS('Mean and Peak Coefficients'!D59*0.5*1.2*$E$4^2*$B$5^2*$B$5)</f>
        <v>13098.440156743925</v>
      </c>
      <c r="E78" s="7">
        <f>ABS('Mean and Peak Coefficients'!E59*0.5*1.2*$E$4^2*$B$5^2*$B$5)</f>
        <v>11331.445101210387</v>
      </c>
      <c r="F78" s="7">
        <f>ABS('Mean and Peak Coefficients'!F59*0.5*1.2*$E$4^2*$B$5^2*$B$5)</f>
        <v>1115.7917770125559</v>
      </c>
      <c r="G78" s="7">
        <f>ABS('Mean and Peak Coefficients'!G59*0.5*1.2*$E$4^2*$B$5^2*$B$5)</f>
        <v>20903.205053889193</v>
      </c>
      <c r="H78" s="7">
        <f>ABS('Mean and Peak Coefficients'!H59*0.5*1.2*$E$4^2*$B$5^2*$B$5)</f>
        <v>22617.488832195697</v>
      </c>
      <c r="I78" s="7">
        <f>ABS('Mean and Peak Coefficients'!I59*0.5*1.2*$E$4^2*$B$5^2*$B$5)</f>
        <v>20209.831385124402</v>
      </c>
      <c r="M78" s="11">
        <v>15</v>
      </c>
      <c r="N78" s="7">
        <f>ABS('Mean and Peak Coefficients'!N59*0.5*1.2*$P$4^2*$M$5^2*$M$5)</f>
        <v>54348.773948883383</v>
      </c>
      <c r="O78" s="7">
        <f>ABS('Mean and Peak Coefficients'!O59*0.5*1.2*$P$4^2*$M$5^2*$M$5)</f>
        <v>36332.73025588673</v>
      </c>
      <c r="P78" s="7">
        <f>ABS('Mean and Peak Coefficients'!P59*0.5*1.2*$P$4^2*$M$5^2*$M$5)</f>
        <v>45323.019678775818</v>
      </c>
      <c r="Q78" s="7">
        <f>ABS('Mean and Peak Coefficients'!Q59*0.5*1.2*$P$4^2*$M$5^2*$M$5)</f>
        <v>3686.2781385459434</v>
      </c>
      <c r="R78" s="7">
        <f>ABS('Mean and Peak Coefficients'!R59*0.5*1.2*$P$4^2*$M$5^2*$M$5)</f>
        <v>47538.09793737717</v>
      </c>
      <c r="S78" s="7">
        <f>ABS('Mean and Peak Coefficients'!S59*0.5*1.2*$P$4^2*$M$5^2*$M$5)</f>
        <v>61862.052916432775</v>
      </c>
      <c r="T78" s="7">
        <f>ABS('Mean and Peak Coefficients'!T59*0.5*1.2*$P$4^2*$M$5^2*$M$5)</f>
        <v>67004.476567236386</v>
      </c>
      <c r="W78" s="7"/>
      <c r="X78" s="7"/>
      <c r="Y78" s="7"/>
      <c r="Z78" s="7"/>
      <c r="AA78" s="7"/>
      <c r="AB78" s="7"/>
      <c r="AC78" s="7"/>
      <c r="AF78" s="7"/>
      <c r="AG78" s="7"/>
      <c r="AH78" s="7"/>
      <c r="AI78" s="7"/>
      <c r="AJ78" s="7"/>
      <c r="AK78" s="7"/>
      <c r="AL78" s="7"/>
      <c r="AO78" s="7"/>
      <c r="AP78" s="7"/>
      <c r="AQ78" s="7"/>
      <c r="AR78" s="7"/>
      <c r="AS78" s="7"/>
      <c r="AT78" s="7"/>
      <c r="AU78" s="7"/>
    </row>
    <row r="79" spans="1:47" x14ac:dyDescent="0.35">
      <c r="B79" s="11">
        <v>30</v>
      </c>
      <c r="C79" s="7">
        <f>ABS('Mean and Peak Coefficients'!C60*0.5*1.2*$E$4^2*$B$5^2*$B$5)</f>
        <v>27237.935079056104</v>
      </c>
      <c r="D79" s="7">
        <f>ABS('Mean and Peak Coefficients'!D60*0.5*1.2*$E$4^2*$B$5^2*$B$5)</f>
        <v>24648.154835706137</v>
      </c>
      <c r="E79" s="7">
        <f>ABS('Mean and Peak Coefficients'!E60*0.5*1.2*$E$4^2*$B$5^2*$B$5)</f>
        <v>14166.461362380567</v>
      </c>
      <c r="F79" s="7">
        <f>ABS('Mean and Peak Coefficients'!F60*0.5*1.2*$E$4^2*$B$5^2*$B$5)</f>
        <v>1006.3501109963498</v>
      </c>
      <c r="G79" s="7">
        <f>ABS('Mean and Peak Coefficients'!G60*0.5*1.2*$E$4^2*$B$5^2*$B$5)</f>
        <v>16368.838741020587</v>
      </c>
      <c r="H79" s="7">
        <f>ABS('Mean and Peak Coefficients'!H60*0.5*1.2*$E$4^2*$B$5^2*$B$5)</f>
        <v>20685.381341294407</v>
      </c>
      <c r="I79" s="7">
        <f>ABS('Mean and Peak Coefficients'!I60*0.5*1.2*$E$4^2*$B$5^2*$B$5)</f>
        <v>28166.248708081563</v>
      </c>
      <c r="M79" s="11">
        <v>30</v>
      </c>
      <c r="N79" s="7">
        <f>ABS('Mean and Peak Coefficients'!N60*0.5*1.2*$P$4^2*$M$5^2*$M$5)</f>
        <v>57467.115636584058</v>
      </c>
      <c r="O79" s="7">
        <f>ABS('Mean and Peak Coefficients'!O60*0.5*1.2*$P$4^2*$M$5^2*$M$5)</f>
        <v>37732.429460652027</v>
      </c>
      <c r="P79" s="7">
        <f>ABS('Mean and Peak Coefficients'!P60*0.5*1.2*$P$4^2*$M$5^2*$M$5)</f>
        <v>48394.382476935207</v>
      </c>
      <c r="Q79" s="7">
        <f>ABS('Mean and Peak Coefficients'!Q60*0.5*1.2*$P$4^2*$M$5^2*$M$5)</f>
        <v>5711.7497012122258</v>
      </c>
      <c r="R79" s="7">
        <f>ABS('Mean and Peak Coefficients'!R60*0.5*1.2*$P$4^2*$M$5^2*$M$5)</f>
        <v>46163.70128093825</v>
      </c>
      <c r="S79" s="7">
        <f>ABS('Mean and Peak Coefficients'!S60*0.5*1.2*$P$4^2*$M$5^2*$M$5)</f>
        <v>48836.913827427648</v>
      </c>
      <c r="T79" s="7">
        <f>ABS('Mean and Peak Coefficients'!T60*0.5*1.2*$P$4^2*$M$5^2*$M$5)</f>
        <v>45229.904244937512</v>
      </c>
      <c r="W79" s="7"/>
      <c r="X79" s="7"/>
      <c r="Y79" s="7"/>
      <c r="Z79" s="7"/>
      <c r="AA79" s="7"/>
      <c r="AB79" s="7"/>
      <c r="AC79" s="7"/>
      <c r="AF79" s="7"/>
      <c r="AG79" s="7"/>
      <c r="AH79" s="7"/>
      <c r="AI79" s="7"/>
      <c r="AJ79" s="7"/>
      <c r="AK79" s="7"/>
      <c r="AL79" s="7"/>
      <c r="AO79" s="7"/>
      <c r="AP79" s="7"/>
      <c r="AQ79" s="7"/>
      <c r="AR79" s="7"/>
      <c r="AS79" s="7"/>
      <c r="AT79" s="7"/>
      <c r="AU79" s="7"/>
    </row>
    <row r="80" spans="1:47" x14ac:dyDescent="0.35">
      <c r="B80" s="11">
        <v>45</v>
      </c>
      <c r="C80" s="7">
        <f>ABS('Mean and Peak Coefficients'!C61*0.5*1.2*$E$4^2*$B$5^2*$B$5)</f>
        <v>16647.908527860011</v>
      </c>
      <c r="D80" s="7">
        <f>ABS('Mean and Peak Coefficients'!D61*0.5*1.2*$E$4^2*$B$5^2*$B$5)</f>
        <v>18739.314999974154</v>
      </c>
      <c r="E80" s="7">
        <f>ABS('Mean and Peak Coefficients'!E61*0.5*1.2*$E$4^2*$B$5^2*$B$5)</f>
        <v>16760.100314790492</v>
      </c>
      <c r="F80" s="7">
        <f>ABS('Mean and Peak Coefficients'!F61*0.5*1.2*$E$4^2*$B$5^2*$B$5)</f>
        <v>1174.984996415044</v>
      </c>
      <c r="G80" s="7">
        <f>ABS('Mean and Peak Coefficients'!G61*0.5*1.2*$E$4^2*$B$5^2*$B$5)</f>
        <v>16625.626852846024</v>
      </c>
      <c r="H80" s="7">
        <f>ABS('Mean and Peak Coefficients'!H61*0.5*1.2*$E$4^2*$B$5^2*$B$5)</f>
        <v>13952.629341474139</v>
      </c>
      <c r="I80" s="7">
        <f>ABS('Mean and Peak Coefficients'!I61*0.5*1.2*$E$4^2*$B$5^2*$B$5)</f>
        <v>15544.536858803889</v>
      </c>
      <c r="M80" s="11">
        <v>45</v>
      </c>
      <c r="N80" s="7">
        <f>ABS('Mean and Peak Coefficients'!N61*0.5*1.2*$P$4^2*$M$5^2*$M$5)</f>
        <v>40345.763358363314</v>
      </c>
      <c r="O80" s="7">
        <f>ABS('Mean and Peak Coefficients'!O61*0.5*1.2*$P$4^2*$M$5^2*$M$5)</f>
        <v>29031.90644318792</v>
      </c>
      <c r="P80" s="7">
        <f>ABS('Mean and Peak Coefficients'!P61*0.5*1.2*$P$4^2*$M$5^2*$M$5)</f>
        <v>36223.975541056141</v>
      </c>
      <c r="Q80" s="7">
        <f>ABS('Mean and Peak Coefficients'!Q61*0.5*1.2*$P$4^2*$M$5^2*$M$5)</f>
        <v>3123.9917283192758</v>
      </c>
      <c r="R80" s="7">
        <f>ABS('Mean and Peak Coefficients'!R61*0.5*1.2*$P$4^2*$M$5^2*$M$5)</f>
        <v>31536.348809664356</v>
      </c>
      <c r="S80" s="7">
        <f>ABS('Mean and Peak Coefficients'!S61*0.5*1.2*$P$4^2*$M$5^2*$M$5)</f>
        <v>33619.72725143034</v>
      </c>
      <c r="T80" s="7">
        <f>ABS('Mean and Peak Coefficients'!T61*0.5*1.2*$P$4^2*$M$5^2*$M$5)</f>
        <v>34699.307611507909</v>
      </c>
      <c r="W80" s="7"/>
      <c r="X80" s="7"/>
      <c r="Y80" s="7"/>
      <c r="Z80" s="7"/>
      <c r="AA80" s="7"/>
      <c r="AB80" s="7"/>
      <c r="AC80" s="7"/>
      <c r="AF80" s="7"/>
      <c r="AG80" s="7"/>
      <c r="AH80" s="7"/>
      <c r="AI80" s="7"/>
      <c r="AJ80" s="7"/>
      <c r="AK80" s="7"/>
      <c r="AL80" s="7"/>
      <c r="AO80" s="7"/>
      <c r="AP80" s="7"/>
      <c r="AQ80" s="7"/>
      <c r="AR80" s="7"/>
      <c r="AS80" s="7"/>
      <c r="AT80" s="7"/>
      <c r="AU80" s="7"/>
    </row>
    <row r="81" spans="1:47" x14ac:dyDescent="0.35">
      <c r="B81" s="11">
        <v>60</v>
      </c>
      <c r="C81" s="7">
        <f>ABS('Mean and Peak Coefficients'!C62*0.5*1.2*$E$4^2*$B$5^2*$B$5)</f>
        <v>13493.064797827345</v>
      </c>
      <c r="D81" s="7">
        <f>ABS('Mean and Peak Coefficients'!D62*0.5*1.2*$E$4^2*$B$5^2*$B$5)</f>
        <v>11466.745973384041</v>
      </c>
      <c r="E81" s="7">
        <f>ABS('Mean and Peak Coefficients'!E62*0.5*1.2*$E$4^2*$B$5^2*$B$5)</f>
        <v>11514.079937606504</v>
      </c>
      <c r="F81" s="7">
        <f>ABS('Mean and Peak Coefficients'!F62*0.5*1.2*$E$4^2*$B$5^2*$B$5)</f>
        <v>432.70848962462952</v>
      </c>
      <c r="G81" s="7">
        <f>ABS('Mean and Peak Coefficients'!G62*0.5*1.2*$E$4^2*$B$5^2*$B$5)</f>
        <v>10945.022892114623</v>
      </c>
      <c r="H81" s="7">
        <f>ABS('Mean and Peak Coefficients'!H62*0.5*1.2*$E$4^2*$B$5^2*$B$5)</f>
        <v>11126.639759637903</v>
      </c>
      <c r="I81" s="7">
        <f>ABS('Mean and Peak Coefficients'!I62*0.5*1.2*$E$4^2*$B$5^2*$B$5)</f>
        <v>14891.325993350531</v>
      </c>
      <c r="M81" s="11">
        <v>60</v>
      </c>
      <c r="N81" s="7">
        <f>ABS('Mean and Peak Coefficients'!N62*0.5*1.2*$P$4^2*$M$5^2*$M$5)</f>
        <v>34943.868614471845</v>
      </c>
      <c r="O81" s="7">
        <f>ABS('Mean and Peak Coefficients'!O62*0.5*1.2*$P$4^2*$M$5^2*$M$5)</f>
        <v>26412.456605680956</v>
      </c>
      <c r="P81" s="7">
        <f>ABS('Mean and Peak Coefficients'!P62*0.5*1.2*$P$4^2*$M$5^2*$M$5)</f>
        <v>28093.054203443015</v>
      </c>
      <c r="Q81" s="7">
        <f>ABS('Mean and Peak Coefficients'!Q62*0.5*1.2*$P$4^2*$M$5^2*$M$5)</f>
        <v>2916.6639928052414</v>
      </c>
      <c r="R81" s="7">
        <f>ABS('Mean and Peak Coefficients'!R62*0.5*1.2*$P$4^2*$M$5^2*$M$5)</f>
        <v>30308.580319258501</v>
      </c>
      <c r="S81" s="7">
        <f>ABS('Mean and Peak Coefficients'!S62*0.5*1.2*$P$4^2*$M$5^2*$M$5)</f>
        <v>24487.799308482732</v>
      </c>
      <c r="T81" s="7">
        <f>ABS('Mean and Peak Coefficients'!T62*0.5*1.2*$P$4^2*$M$5^2*$M$5)</f>
        <v>33861.390923783183</v>
      </c>
      <c r="W81" s="7"/>
      <c r="X81" s="7"/>
      <c r="Y81" s="7"/>
      <c r="Z81" s="7"/>
      <c r="AA81" s="7"/>
      <c r="AB81" s="7"/>
      <c r="AC81" s="7"/>
      <c r="AF81" s="7"/>
      <c r="AG81" s="7"/>
      <c r="AH81" s="7"/>
      <c r="AI81" s="7"/>
      <c r="AJ81" s="7"/>
      <c r="AK81" s="7"/>
      <c r="AL81" s="7"/>
      <c r="AO81" s="7"/>
      <c r="AP81" s="7"/>
      <c r="AQ81" s="7"/>
      <c r="AR81" s="7"/>
      <c r="AS81" s="7"/>
      <c r="AT81" s="7"/>
      <c r="AU81" s="7"/>
    </row>
    <row r="82" spans="1:47" x14ac:dyDescent="0.35">
      <c r="B82" s="11">
        <v>75</v>
      </c>
      <c r="C82" s="7">
        <f>ABS('Mean and Peak Coefficients'!C63*0.5*1.2*$E$4^2*$B$5^2*$B$5)</f>
        <v>11068.125229059844</v>
      </c>
      <c r="D82" s="7">
        <f>ABS('Mean and Peak Coefficients'!D63*0.5*1.2*$E$4^2*$B$5^2*$B$5)</f>
        <v>9956.918771526176</v>
      </c>
      <c r="E82" s="7">
        <f>ABS('Mean and Peak Coefficients'!E63*0.5*1.2*$E$4^2*$B$5^2*$B$5)</f>
        <v>7785.1296960085165</v>
      </c>
      <c r="F82" s="7">
        <f>ABS('Mean and Peak Coefficients'!F63*0.5*1.2*$E$4^2*$B$5^2*$B$5)</f>
        <v>1584.1351259017126</v>
      </c>
      <c r="G82" s="7">
        <f>ABS('Mean and Peak Coefficients'!G63*0.5*1.2*$E$4^2*$B$5^2*$B$5)</f>
        <v>9374.1912440530268</v>
      </c>
      <c r="H82" s="7">
        <f>ABS('Mean and Peak Coefficients'!H63*0.5*1.2*$E$4^2*$B$5^2*$B$5)</f>
        <v>9709.0653129368657</v>
      </c>
      <c r="I82" s="7">
        <f>ABS('Mean and Peak Coefficients'!I63*0.5*1.2*$E$4^2*$B$5^2*$B$5)</f>
        <v>10741.256632903727</v>
      </c>
      <c r="M82" s="11">
        <v>75</v>
      </c>
      <c r="N82" s="7">
        <f>ABS('Mean and Peak Coefficients'!N63*0.5*1.2*$P$4^2*$M$5^2*$M$5)</f>
        <v>29764.456995095119</v>
      </c>
      <c r="O82" s="7">
        <f>ABS('Mean and Peak Coefficients'!O63*0.5*1.2*$P$4^2*$M$5^2*$M$5)</f>
        <v>27225.033054691587</v>
      </c>
      <c r="P82" s="7">
        <f>ABS('Mean and Peak Coefficients'!P63*0.5*1.2*$P$4^2*$M$5^2*$M$5)</f>
        <v>43358.534783489493</v>
      </c>
      <c r="Q82" s="7">
        <f>ABS('Mean and Peak Coefficients'!Q63*0.5*1.2*$P$4^2*$M$5^2*$M$5)</f>
        <v>6368.4302800993328</v>
      </c>
      <c r="R82" s="7">
        <f>ABS('Mean and Peak Coefficients'!R63*0.5*1.2*$P$4^2*$M$5^2*$M$5)</f>
        <v>34725.652152247087</v>
      </c>
      <c r="S82" s="7">
        <f>ABS('Mean and Peak Coefficients'!S63*0.5*1.2*$P$4^2*$M$5^2*$M$5)</f>
        <v>27181.811410205282</v>
      </c>
      <c r="T82" s="7">
        <f>ABS('Mean and Peak Coefficients'!T63*0.5*1.2*$P$4^2*$M$5^2*$M$5)</f>
        <v>34896.216789665632</v>
      </c>
      <c r="W82" s="7"/>
      <c r="X82" s="7"/>
      <c r="Y82" s="7"/>
      <c r="Z82" s="7"/>
      <c r="AA82" s="7"/>
      <c r="AB82" s="7"/>
      <c r="AC82" s="7"/>
      <c r="AF82" s="7"/>
      <c r="AG82" s="7"/>
      <c r="AH82" s="7"/>
      <c r="AI82" s="7"/>
      <c r="AJ82" s="7"/>
      <c r="AK82" s="7"/>
      <c r="AL82" s="7"/>
      <c r="AO82" s="7"/>
      <c r="AP82" s="7"/>
      <c r="AQ82" s="7"/>
      <c r="AR82" s="7"/>
      <c r="AS82" s="7"/>
      <c r="AT82" s="7"/>
      <c r="AU82" s="7"/>
    </row>
    <row r="83" spans="1:47" x14ac:dyDescent="0.35">
      <c r="B83" s="11">
        <v>90</v>
      </c>
      <c r="C83" s="7">
        <f>ABS('Mean and Peak Coefficients'!C64*0.5*1.2*$E$4^2*$B$5^2*$B$5)</f>
        <v>5294.7692960900404</v>
      </c>
      <c r="D83" s="7">
        <f>ABS('Mean and Peak Coefficients'!D64*0.5*1.2*$E$4^2*$B$5^2*$B$5)</f>
        <v>7840.9272237514524</v>
      </c>
      <c r="E83" s="7">
        <f>ABS('Mean and Peak Coefficients'!E64*0.5*1.2*$E$4^2*$B$5^2*$B$5)</f>
        <v>7020.9463214336556</v>
      </c>
      <c r="F83" s="7">
        <f>ABS('Mean and Peak Coefficients'!F64*0.5*1.2*$E$4^2*$B$5^2*$B$5)</f>
        <v>1209.2086191255632</v>
      </c>
      <c r="G83" s="7">
        <f>ABS('Mean and Peak Coefficients'!G64*0.5*1.2*$E$4^2*$B$5^2*$B$5)</f>
        <v>7997.4373682453515</v>
      </c>
      <c r="H83" s="7">
        <f>ABS('Mean and Peak Coefficients'!H64*0.5*1.2*$E$4^2*$B$5^2*$B$5)</f>
        <v>7953.3417432531605</v>
      </c>
      <c r="I83" s="7">
        <f>ABS('Mean and Peak Coefficients'!I64*0.5*1.2*$E$4^2*$B$5^2*$B$5)</f>
        <v>10410.891570780441</v>
      </c>
      <c r="M83" s="11">
        <v>90</v>
      </c>
      <c r="N83" s="7">
        <f>ABS('Mean and Peak Coefficients'!N64*0.5*1.2*$P$4^2*$M$5^2*$M$5)</f>
        <v>18012.371342534363</v>
      </c>
      <c r="O83" s="7">
        <f>ABS('Mean and Peak Coefficients'!O64*0.5*1.2*$P$4^2*$M$5^2*$M$5)</f>
        <v>21501.570502143913</v>
      </c>
      <c r="P83" s="7">
        <f>ABS('Mean and Peak Coefficients'!P64*0.5*1.2*$P$4^2*$M$5^2*$M$5)</f>
        <v>39262.672268166025</v>
      </c>
      <c r="Q83" s="7">
        <f>ABS('Mean and Peak Coefficients'!Q64*0.5*1.2*$P$4^2*$M$5^2*$M$5)</f>
        <v>6414.3898450609122</v>
      </c>
      <c r="R83" s="7">
        <f>ABS('Mean and Peak Coefficients'!R64*0.5*1.2*$P$4^2*$M$5^2*$M$5)</f>
        <v>28398.686860025831</v>
      </c>
      <c r="S83" s="7">
        <f>ABS('Mean and Peak Coefficients'!S64*0.5*1.2*$P$4^2*$M$5^2*$M$5)</f>
        <v>28694.840120047902</v>
      </c>
      <c r="T83" s="7">
        <f>ABS('Mean and Peak Coefficients'!T64*0.5*1.2*$P$4^2*$M$5^2*$M$5)</f>
        <v>29444.094097294681</v>
      </c>
      <c r="W83" s="7"/>
      <c r="X83" s="7"/>
      <c r="Y83" s="7"/>
      <c r="Z83" s="7"/>
      <c r="AA83" s="7"/>
      <c r="AB83" s="7"/>
      <c r="AC83" s="7"/>
      <c r="AF83" s="7"/>
      <c r="AG83" s="7"/>
      <c r="AH83" s="7"/>
      <c r="AI83" s="7"/>
      <c r="AJ83" s="7"/>
      <c r="AK83" s="7"/>
      <c r="AL83" s="7"/>
      <c r="AO83" s="7"/>
      <c r="AP83" s="7"/>
      <c r="AQ83" s="7"/>
      <c r="AR83" s="7"/>
      <c r="AS83" s="7"/>
      <c r="AT83" s="7"/>
      <c r="AU83" s="7"/>
    </row>
    <row r="84" spans="1:47" x14ac:dyDescent="0.35">
      <c r="C84" s="7"/>
      <c r="D84" s="7"/>
      <c r="E84" s="7"/>
      <c r="F84" s="7"/>
      <c r="G84" s="7"/>
      <c r="H84" s="7"/>
      <c r="I84" s="7"/>
      <c r="N84" s="7"/>
      <c r="O84" s="7"/>
      <c r="P84" s="7"/>
      <c r="Q84" s="7"/>
      <c r="R84" s="7"/>
      <c r="S84" s="7"/>
      <c r="T84" s="7"/>
    </row>
    <row r="85" spans="1:47" x14ac:dyDescent="0.35">
      <c r="C85" s="7"/>
      <c r="D85" s="7"/>
      <c r="E85" s="7"/>
      <c r="F85" s="7"/>
      <c r="G85" s="7"/>
      <c r="H85" s="7"/>
      <c r="I85" s="7"/>
      <c r="N85" s="7"/>
      <c r="O85" s="7"/>
      <c r="P85" s="7"/>
      <c r="Q85" s="7"/>
      <c r="R85" s="7"/>
      <c r="S85" s="7"/>
      <c r="T85" s="7"/>
    </row>
    <row r="86" spans="1:47" x14ac:dyDescent="0.35">
      <c r="A86" t="s">
        <v>59</v>
      </c>
      <c r="B86" t="s">
        <v>111</v>
      </c>
      <c r="C86" s="45" t="s">
        <v>22</v>
      </c>
      <c r="D86" s="46"/>
      <c r="E86" s="46"/>
      <c r="F86" s="46"/>
      <c r="G86" s="46"/>
      <c r="H86" s="46"/>
      <c r="I86" s="46"/>
      <c r="L86" t="s">
        <v>59</v>
      </c>
      <c r="M86" t="s">
        <v>111</v>
      </c>
      <c r="N86" s="45" t="s">
        <v>22</v>
      </c>
      <c r="O86" s="46"/>
      <c r="P86" s="46"/>
      <c r="Q86" s="46"/>
      <c r="R86" s="46"/>
      <c r="S86" s="46"/>
      <c r="T86" s="46"/>
    </row>
    <row r="87" spans="1:47" x14ac:dyDescent="0.35">
      <c r="B87" s="8" t="s">
        <v>24</v>
      </c>
      <c r="C87" s="9">
        <v>0</v>
      </c>
      <c r="D87" s="9">
        <v>30</v>
      </c>
      <c r="E87" s="9">
        <v>60</v>
      </c>
      <c r="F87" s="10">
        <v>90</v>
      </c>
      <c r="G87" s="10">
        <v>120</v>
      </c>
      <c r="H87" s="10">
        <v>150</v>
      </c>
      <c r="I87" s="10">
        <v>180</v>
      </c>
      <c r="M87" s="8" t="s">
        <v>24</v>
      </c>
      <c r="N87" s="9">
        <v>0</v>
      </c>
      <c r="O87" s="9">
        <v>30</v>
      </c>
      <c r="P87" s="9">
        <v>60</v>
      </c>
      <c r="Q87" s="10">
        <v>90</v>
      </c>
      <c r="R87" s="10">
        <v>120</v>
      </c>
      <c r="S87" s="10">
        <v>150</v>
      </c>
      <c r="T87" s="10">
        <v>180</v>
      </c>
    </row>
    <row r="88" spans="1:47" x14ac:dyDescent="0.35">
      <c r="A88" s="34" t="s">
        <v>116</v>
      </c>
      <c r="B88" s="11">
        <v>0</v>
      </c>
      <c r="C88" s="7">
        <f>ABS('Mean and Peak Coefficients'!C91*0.5*1.2*$E$2^2*$B$5^2*$B$5)</f>
        <v>1981.1134992413147</v>
      </c>
      <c r="D88" s="7">
        <f>ABS('Mean and Peak Coefficients'!D91*0.5*1.2*$E$2^2*$B$5^2*$B$5)</f>
        <v>3446.931215816604</v>
      </c>
      <c r="E88" s="7">
        <f>ABS('Mean and Peak Coefficients'!E91*0.5*1.2*$E$2^2*$B$5^2*$B$5)</f>
        <v>98.847848882951752</v>
      </c>
      <c r="F88" s="7">
        <f>ABS('Mean and Peak Coefficients'!F91*0.5*1.2*$E$2^2*$B$5^2*$B$5)</f>
        <v>418.53095968107203</v>
      </c>
      <c r="G88" s="7">
        <f>ABS('Mean and Peak Coefficients'!G91*0.5*1.2*$E$2^2*$B$5^2*$B$5)</f>
        <v>455.595167818785</v>
      </c>
      <c r="H88" s="7">
        <f>ABS('Mean and Peak Coefficients'!H91*0.5*1.2*$E$2^2*$B$5^2*$B$5)</f>
        <v>1147.1306399147809</v>
      </c>
      <c r="I88" s="7">
        <f>ABS('Mean and Peak Coefficients'!I91*0.5*1.2*$E$2^2*$B$5^2*$B$5)</f>
        <v>4861.1539233356671</v>
      </c>
      <c r="L88" s="34" t="s">
        <v>116</v>
      </c>
      <c r="M88" s="11">
        <v>0</v>
      </c>
      <c r="N88" s="7">
        <f>ABS('Mean and Peak Coefficients'!N91*0.5*1.2*$P$2^2*$M$5^2*$M$5)</f>
        <v>2623.6058562261901</v>
      </c>
      <c r="O88" s="7">
        <f>ABS('Mean and Peak Coefficients'!O91*0.5*1.2*$P$2^2*$M$5^2*$M$5)</f>
        <v>3619.9836630457389</v>
      </c>
      <c r="P88" s="7">
        <f>ABS('Mean and Peak Coefficients'!P91*0.5*1.2*$P$2^2*$M$5^2*$M$5)</f>
        <v>6024.7164696537193</v>
      </c>
      <c r="Q88" s="7">
        <f>ABS('Mean and Peak Coefficients'!Q91*0.5*1.2*$P$2^2*$M$5^2*$M$5)</f>
        <v>3256.1402585375708</v>
      </c>
      <c r="R88" s="7">
        <f>ABS('Mean and Peak Coefficients'!R91*0.5*1.2*$P$2^2*$M$5^2*$M$5)</f>
        <v>3013.0049686251032</v>
      </c>
      <c r="S88" s="7">
        <f>ABS('Mean and Peak Coefficients'!S91*0.5*1.2*$P$2^2*$M$5^2*$M$5)</f>
        <v>1810.2528044281787</v>
      </c>
      <c r="T88" s="7">
        <f>ABS('Mean and Peak Coefficients'!T91*0.5*1.2*$P$2^2*$M$5^2*$M$5)</f>
        <v>98.327699081712979</v>
      </c>
    </row>
    <row r="89" spans="1:47" x14ac:dyDescent="0.35">
      <c r="A89" s="34" t="s">
        <v>117</v>
      </c>
      <c r="B89" s="11">
        <v>0</v>
      </c>
      <c r="C89" s="7">
        <f>ABS('Mean and Peak Coefficients'!C91*0.5*1.2*$E$4^2*$B$5^2*$B$5)</f>
        <v>495.27837481032867</v>
      </c>
      <c r="D89" s="7">
        <f>ABS('Mean and Peak Coefficients'!D91*0.5*1.2*$E$4^2*$B$5^2*$B$5)</f>
        <v>861.732803954151</v>
      </c>
      <c r="E89" s="7">
        <f>ABS('Mean and Peak Coefficients'!E91*0.5*1.2*$E$4^2*$B$5^2*$B$5)</f>
        <v>24.711962220737938</v>
      </c>
      <c r="F89" s="7">
        <f>ABS('Mean and Peak Coefficients'!F91*0.5*1.2*$E$4^2*$B$5^2*$B$5)</f>
        <v>104.63273992026801</v>
      </c>
      <c r="G89" s="7">
        <f>ABS('Mean and Peak Coefficients'!G91*0.5*1.2*$E$4^2*$B$5^2*$B$5)</f>
        <v>113.89879195469625</v>
      </c>
      <c r="H89" s="7">
        <f>ABS('Mean and Peak Coefficients'!H91*0.5*1.2*$E$4^2*$B$5^2*$B$5)</f>
        <v>286.78265997869522</v>
      </c>
      <c r="I89" s="7">
        <f>ABS('Mean and Peak Coefficients'!I91*0.5*1.2*$E$4^2*$B$5^2*$B$5)</f>
        <v>1215.2884808339168</v>
      </c>
      <c r="L89" s="34" t="s">
        <v>117</v>
      </c>
      <c r="M89" s="11">
        <v>0</v>
      </c>
      <c r="N89" s="7">
        <f>ABS('Mean and Peak Coefficients'!N91*0.5*1.2*$P$4^2*$M$5^2*$M$5)</f>
        <v>655.90146405654752</v>
      </c>
      <c r="O89" s="7">
        <f>ABS('Mean and Peak Coefficients'!O91*0.5*1.2*$P$4^2*$M$5^2*$M$5)</f>
        <v>904.99591576143473</v>
      </c>
      <c r="P89" s="7">
        <f>ABS('Mean and Peak Coefficients'!P91*0.5*1.2*$P$4^2*$M$5^2*$M$5)</f>
        <v>1506.1791174134298</v>
      </c>
      <c r="Q89" s="7">
        <f>ABS('Mean and Peak Coefficients'!Q91*0.5*1.2*$P$4^2*$M$5^2*$M$5)</f>
        <v>814.03506463439271</v>
      </c>
      <c r="R89" s="7">
        <f>ABS('Mean and Peak Coefficients'!R91*0.5*1.2*$P$4^2*$M$5^2*$M$5)</f>
        <v>753.25124215627579</v>
      </c>
      <c r="S89" s="7">
        <f>ABS('Mean and Peak Coefficients'!S91*0.5*1.2*$P$4^2*$M$5^2*$M$5)</f>
        <v>452.56320110704468</v>
      </c>
      <c r="T89" s="7">
        <f>ABS('Mean and Peak Coefficients'!T91*0.5*1.2*$P$4^2*$M$5^2*$M$5)</f>
        <v>24.581924770428245</v>
      </c>
    </row>
    <row r="90" spans="1:47" x14ac:dyDescent="0.35">
      <c r="B90" s="11">
        <v>15</v>
      </c>
      <c r="C90" s="7">
        <f>ABS('Mean and Peak Coefficients'!C92*0.5*1.2*$E$4^2*$B$5^2*$B$5)</f>
        <v>521.07075436668094</v>
      </c>
      <c r="D90" s="7">
        <f>ABS('Mean and Peak Coefficients'!D92*0.5*1.2*$E$4^2*$B$5^2*$B$5)</f>
        <v>2964.3026968873974</v>
      </c>
      <c r="E90" s="7">
        <f>ABS('Mean and Peak Coefficients'!E92*0.5*1.2*$E$4^2*$B$5^2*$B$5)</f>
        <v>1717.7915969740118</v>
      </c>
      <c r="F90" s="7">
        <f>ABS('Mean and Peak Coefficients'!F92*0.5*1.2*$E$4^2*$B$5^2*$B$5)</f>
        <v>109.44612688303128</v>
      </c>
      <c r="G90" s="7">
        <f>ABS('Mean and Peak Coefficients'!G92*0.5*1.2*$E$4^2*$B$5^2*$B$5)</f>
        <v>4527.4366815110106</v>
      </c>
      <c r="H90" s="7">
        <f>ABS('Mean and Peak Coefficients'!H92*0.5*1.2*$E$4^2*$B$5^2*$B$5)</f>
        <v>4375.2488199752397</v>
      </c>
      <c r="I90" s="7">
        <f>ABS('Mean and Peak Coefficients'!I92*0.5*1.2*$E$4^2*$B$5^2*$B$5)</f>
        <v>192.75796857234531</v>
      </c>
      <c r="M90" s="11">
        <v>15</v>
      </c>
      <c r="N90" s="7">
        <f>ABS('Mean and Peak Coefficients'!N92*0.5*1.2*$P$4^2*$M$5^2*$M$5)</f>
        <v>1506.0863250058139</v>
      </c>
      <c r="O90" s="7">
        <f>ABS('Mean and Peak Coefficients'!O92*0.5*1.2*$P$4^2*$M$5^2*$M$5)</f>
        <v>3086.6818234610378</v>
      </c>
      <c r="P90" s="7">
        <f>ABS('Mean and Peak Coefficients'!P92*0.5*1.2*$P$4^2*$M$5^2*$M$5)</f>
        <v>5809.4303240938198</v>
      </c>
      <c r="Q90" s="7">
        <f>ABS('Mean and Peak Coefficients'!Q92*0.5*1.2*$P$4^2*$M$5^2*$M$5)</f>
        <v>465.09018229037036</v>
      </c>
      <c r="R90" s="7">
        <f>ABS('Mean and Peak Coefficients'!R92*0.5*1.2*$P$4^2*$M$5^2*$M$5)</f>
        <v>1819.2698109047326</v>
      </c>
      <c r="S90" s="7">
        <f>ABS('Mean and Peak Coefficients'!S92*0.5*1.2*$P$4^2*$M$5^2*$M$5)</f>
        <v>2201.9902724482822</v>
      </c>
      <c r="T90" s="7">
        <f>ABS('Mean and Peak Coefficients'!T92*0.5*1.2*$P$4^2*$M$5^2*$M$5)</f>
        <v>457.04570589182157</v>
      </c>
    </row>
    <row r="91" spans="1:47" x14ac:dyDescent="0.35">
      <c r="B91" s="11">
        <v>30</v>
      </c>
      <c r="C91" s="7">
        <f>ABS('Mean and Peak Coefficients'!C93*0.5*1.2*$E$4^2*$B$5^2*$B$5)</f>
        <v>1196.5617391674916</v>
      </c>
      <c r="D91" s="7">
        <f>ABS('Mean and Peak Coefficients'!D93*0.5*1.2*$E$4^2*$B$5^2*$B$5)</f>
        <v>10212.342657083327</v>
      </c>
      <c r="E91" s="7">
        <f>ABS('Mean and Peak Coefficients'!E93*0.5*1.2*$E$4^2*$B$5^2*$B$5)</f>
        <v>6069.302381540816</v>
      </c>
      <c r="F91" s="7">
        <f>ABS('Mean and Peak Coefficients'!F93*0.5*1.2*$E$4^2*$B$5^2*$B$5)</f>
        <v>101.70851390095262</v>
      </c>
      <c r="G91" s="7">
        <f>ABS('Mean and Peak Coefficients'!G93*0.5*1.2*$E$4^2*$B$5^2*$B$5)</f>
        <v>10373.620246067749</v>
      </c>
      <c r="H91" s="7">
        <f>ABS('Mean and Peak Coefficients'!H93*0.5*1.2*$E$4^2*$B$5^2*$B$5)</f>
        <v>7823.0096793711946</v>
      </c>
      <c r="I91" s="7">
        <f>ABS('Mean and Peak Coefficients'!I93*0.5*1.2*$E$4^2*$B$5^2*$B$5)</f>
        <v>1597.5820724837713</v>
      </c>
      <c r="M91" s="11">
        <v>30</v>
      </c>
      <c r="N91" s="7">
        <f>ABS('Mean and Peak Coefficients'!N93*0.5*1.2*$P$4^2*$M$5^2*$M$5)</f>
        <v>2602.0069727612836</v>
      </c>
      <c r="O91" s="7">
        <f>ABS('Mean and Peak Coefficients'!O93*0.5*1.2*$P$4^2*$M$5^2*$M$5)</f>
        <v>9065.9149315925733</v>
      </c>
      <c r="P91" s="7">
        <f>ABS('Mean and Peak Coefficients'!P93*0.5*1.2*$P$4^2*$M$5^2*$M$5)</f>
        <v>9092.6749805109921</v>
      </c>
      <c r="Q91" s="7">
        <f>ABS('Mean and Peak Coefficients'!Q93*0.5*1.2*$P$4^2*$M$5^2*$M$5)</f>
        <v>696.91515190061307</v>
      </c>
      <c r="R91" s="7">
        <f>ABS('Mean and Peak Coefficients'!R93*0.5*1.2*$P$4^2*$M$5^2*$M$5)</f>
        <v>6639.1579780545853</v>
      </c>
      <c r="S91" s="7">
        <f>ABS('Mean and Peak Coefficients'!S93*0.5*1.2*$P$4^2*$M$5^2*$M$5)</f>
        <v>9687.4155487576809</v>
      </c>
      <c r="T91" s="7">
        <f>ABS('Mean and Peak Coefficients'!T93*0.5*1.2*$P$4^2*$M$5^2*$M$5)</f>
        <v>818.78452107292628</v>
      </c>
    </row>
    <row r="92" spans="1:47" x14ac:dyDescent="0.35">
      <c r="B92" s="11">
        <v>45</v>
      </c>
      <c r="C92" s="7">
        <f>ABS('Mean and Peak Coefficients'!C94*0.5*1.2*$E$4^2*$B$5^2*$B$5)</f>
        <v>1295.3882192701265</v>
      </c>
      <c r="D92" s="7">
        <f>ABS('Mean and Peak Coefficients'!D94*0.5*1.2*$E$4^2*$B$5^2*$B$5)</f>
        <v>8280.925982791523</v>
      </c>
      <c r="E92" s="7">
        <f>ABS('Mean and Peak Coefficients'!E94*0.5*1.2*$E$4^2*$B$5^2*$B$5)</f>
        <v>11023.214621241317</v>
      </c>
      <c r="F92" s="7">
        <f>ABS('Mean and Peak Coefficients'!F94*0.5*1.2*$E$4^2*$B$5^2*$B$5)</f>
        <v>434.20223402662191</v>
      </c>
      <c r="G92" s="7">
        <f>ABS('Mean and Peak Coefficients'!G94*0.5*1.2*$E$4^2*$B$5^2*$B$5)</f>
        <v>14069.387023863197</v>
      </c>
      <c r="H92" s="7">
        <f>ABS('Mean and Peak Coefficients'!H94*0.5*1.2*$E$4^2*$B$5^2*$B$5)</f>
        <v>7663.3113636743301</v>
      </c>
      <c r="I92" s="7">
        <f>ABS('Mean and Peak Coefficients'!I94*0.5*1.2*$E$4^2*$B$5^2*$B$5)</f>
        <v>1360.2172709998611</v>
      </c>
      <c r="M92" s="11">
        <v>45</v>
      </c>
      <c r="N92" s="7">
        <f>ABS('Mean and Peak Coefficients'!N94*0.5*1.2*$P$4^2*$M$5^2*$M$5)</f>
        <v>3324.5950123085331</v>
      </c>
      <c r="O92" s="7">
        <f>ABS('Mean and Peak Coefficients'!O94*0.5*1.2*$P$4^2*$M$5^2*$M$5)</f>
        <v>8825.1481575900707</v>
      </c>
      <c r="P92" s="7">
        <f>ABS('Mean and Peak Coefficients'!P94*0.5*1.2*$P$4^2*$M$5^2*$M$5)</f>
        <v>12663.083563044986</v>
      </c>
      <c r="Q92" s="7">
        <f>ABS('Mean and Peak Coefficients'!Q94*0.5*1.2*$P$4^2*$M$5^2*$M$5)</f>
        <v>667.37752611186841</v>
      </c>
      <c r="R92" s="7">
        <f>ABS('Mean and Peak Coefficients'!R94*0.5*1.2*$P$4^2*$M$5^2*$M$5)</f>
        <v>11159.672469197551</v>
      </c>
      <c r="S92" s="7">
        <f>ABS('Mean and Peak Coefficients'!S94*0.5*1.2*$P$4^2*$M$5^2*$M$5)</f>
        <v>9341.3197919411941</v>
      </c>
      <c r="T92" s="7">
        <f>ABS('Mean and Peak Coefficients'!T94*0.5*1.2*$P$4^2*$M$5^2*$M$5)</f>
        <v>375.76642104083965</v>
      </c>
    </row>
    <row r="93" spans="1:47" x14ac:dyDescent="0.35">
      <c r="B93" s="11">
        <v>60</v>
      </c>
      <c r="C93" s="7">
        <f>ABS('Mean and Peak Coefficients'!C95*0.5*1.2*$E$4^2*$B$5^2*$B$5)</f>
        <v>1330.2821904249988</v>
      </c>
      <c r="D93" s="7">
        <f>ABS('Mean and Peak Coefficients'!D95*0.5*1.2*$E$4^2*$B$5^2*$B$5)</f>
        <v>7162.2756415457652</v>
      </c>
      <c r="E93" s="7">
        <f>ABS('Mean and Peak Coefficients'!E95*0.5*1.2*$E$4^2*$B$5^2*$B$5)</f>
        <v>15482.063858955282</v>
      </c>
      <c r="F93" s="7">
        <f>ABS('Mean and Peak Coefficients'!F95*0.5*1.2*$E$4^2*$B$5^2*$B$5)</f>
        <v>109.2805529062242</v>
      </c>
      <c r="G93" s="7">
        <f>ABS('Mean and Peak Coefficients'!G95*0.5*1.2*$E$4^2*$B$5^2*$B$5)</f>
        <v>10046.4858499166</v>
      </c>
      <c r="H93" s="7">
        <f>ABS('Mean and Peak Coefficients'!H95*0.5*1.2*$E$4^2*$B$5^2*$B$5)</f>
        <v>8521.2994916462249</v>
      </c>
      <c r="I93" s="7">
        <f>ABS('Mean and Peak Coefficients'!I95*0.5*1.2*$E$4^2*$B$5^2*$B$5)</f>
        <v>1935.2933702725284</v>
      </c>
      <c r="M93" s="11">
        <v>60</v>
      </c>
      <c r="N93" s="7">
        <f>ABS('Mean and Peak Coefficients'!N95*0.5*1.2*$P$4^2*$M$5^2*$M$5)</f>
        <v>2809.2781927982101</v>
      </c>
      <c r="O93" s="7">
        <f>ABS('Mean and Peak Coefficients'!O95*0.5*1.2*$P$4^2*$M$5^2*$M$5)</f>
        <v>7379.8174097559477</v>
      </c>
      <c r="P93" s="7">
        <f>ABS('Mean and Peak Coefficients'!P95*0.5*1.2*$P$4^2*$M$5^2*$M$5)</f>
        <v>12677.683822414736</v>
      </c>
      <c r="Q93" s="7">
        <f>ABS('Mean and Peak Coefficients'!Q95*0.5*1.2*$P$4^2*$M$5^2*$M$5)</f>
        <v>167.55223883715362</v>
      </c>
      <c r="R93" s="7">
        <f>ABS('Mean and Peak Coefficients'!R95*0.5*1.2*$P$4^2*$M$5^2*$M$5)</f>
        <v>11574.073084171003</v>
      </c>
      <c r="S93" s="7">
        <f>ABS('Mean and Peak Coefficients'!S95*0.5*1.2*$P$4^2*$M$5^2*$M$5)</f>
        <v>7302.4687665463425</v>
      </c>
      <c r="T93" s="7">
        <f>ABS('Mean and Peak Coefficients'!T95*0.5*1.2*$P$4^2*$M$5^2*$M$5)</f>
        <v>1167.6551510590675</v>
      </c>
    </row>
    <row r="94" spans="1:47" x14ac:dyDescent="0.35">
      <c r="B94" s="11">
        <v>75</v>
      </c>
      <c r="C94" s="7">
        <f>ABS('Mean and Peak Coefficients'!C96*0.5*1.2*$E$4^2*$B$5^2*$B$5)</f>
        <v>1236.5107636463663</v>
      </c>
      <c r="D94" s="7">
        <f>ABS('Mean and Peak Coefficients'!D96*0.5*1.2*$E$4^2*$B$5^2*$B$5)</f>
        <v>7178.1631022648453</v>
      </c>
      <c r="E94" s="7">
        <f>ABS('Mean and Peak Coefficients'!E96*0.5*1.2*$E$4^2*$B$5^2*$B$5)</f>
        <v>13155.566986634542</v>
      </c>
      <c r="F94" s="7">
        <f>ABS('Mean and Peak Coefficients'!F96*0.5*1.2*$E$4^2*$B$5^2*$B$5)</f>
        <v>1408.8830048822263</v>
      </c>
      <c r="G94" s="7">
        <f>ABS('Mean and Peak Coefficients'!G96*0.5*1.2*$E$4^2*$B$5^2*$B$5)</f>
        <v>9728.3514239230008</v>
      </c>
      <c r="H94" s="7">
        <f>ABS('Mean and Peak Coefficients'!H96*0.5*1.2*$E$4^2*$B$5^2*$B$5)</f>
        <v>9288.0515274140052</v>
      </c>
      <c r="I94" s="7">
        <f>ABS('Mean and Peak Coefficients'!I96*0.5*1.2*$E$4^2*$B$5^2*$B$5)</f>
        <v>1750.0587386595823</v>
      </c>
      <c r="M94" s="11">
        <v>75</v>
      </c>
      <c r="N94" s="7">
        <f>ABS('Mean and Peak Coefficients'!N96*0.5*1.2*$P$4^2*$M$5^2*$M$5)</f>
        <v>2438.7599354986587</v>
      </c>
      <c r="O94" s="7">
        <f>ABS('Mean and Peak Coefficients'!O96*0.5*1.2*$P$4^2*$M$5^2*$M$5)</f>
        <v>9883.307415989877</v>
      </c>
      <c r="P94" s="7">
        <f>ABS('Mean and Peak Coefficients'!P96*0.5*1.2*$P$4^2*$M$5^2*$M$5)</f>
        <v>13954.259368236522</v>
      </c>
      <c r="Q94" s="7">
        <f>ABS('Mean and Peak Coefficients'!Q96*0.5*1.2*$P$4^2*$M$5^2*$M$5)</f>
        <v>302.56288466295905</v>
      </c>
      <c r="R94" s="7">
        <f>ABS('Mean and Peak Coefficients'!R96*0.5*1.2*$P$4^2*$M$5^2*$M$5)</f>
        <v>16150.090413388172</v>
      </c>
      <c r="S94" s="7">
        <f>ABS('Mean and Peak Coefficients'!S96*0.5*1.2*$P$4^2*$M$5^2*$M$5)</f>
        <v>6767.3614013274628</v>
      </c>
      <c r="T94" s="7">
        <f>ABS('Mean and Peak Coefficients'!T96*0.5*1.2*$P$4^2*$M$5^2*$M$5)</f>
        <v>56.258463408813022</v>
      </c>
    </row>
    <row r="95" spans="1:47" x14ac:dyDescent="0.35">
      <c r="B95" s="11">
        <v>90</v>
      </c>
      <c r="C95" s="7">
        <f>ABS('Mean and Peak Coefficients'!C97*0.5*1.2*$E$4^2*$B$5^2*$B$5)</f>
        <v>1285.3735656506835</v>
      </c>
      <c r="D95" s="7">
        <f>ABS('Mean and Peak Coefficients'!D97*0.5*1.2*$E$4^2*$B$5^2*$B$5)</f>
        <v>6845.8792125469672</v>
      </c>
      <c r="E95" s="7">
        <f>ABS('Mean and Peak Coefficients'!E97*0.5*1.2*$E$4^2*$B$5^2*$B$5)</f>
        <v>13444.081131259638</v>
      </c>
      <c r="F95" s="7">
        <f>ABS('Mean and Peak Coefficients'!F97*0.5*1.2*$E$4^2*$B$5^2*$B$5)</f>
        <v>296.74608475829064</v>
      </c>
      <c r="G95" s="7">
        <f>ABS('Mean and Peak Coefficients'!G97*0.5*1.2*$E$4^2*$B$5^2*$B$5)</f>
        <v>9139.0279650322245</v>
      </c>
      <c r="H95" s="7">
        <f>ABS('Mean and Peak Coefficients'!H97*0.5*1.2*$E$4^2*$B$5^2*$B$5)</f>
        <v>8727.512451383649</v>
      </c>
      <c r="I95" s="7">
        <f>ABS('Mean and Peak Coefficients'!I97*0.5*1.2*$E$4^2*$B$5^2*$B$5)</f>
        <v>1478.5349609655709</v>
      </c>
      <c r="M95" s="11">
        <v>90</v>
      </c>
      <c r="N95" s="7">
        <f>ABS('Mean and Peak Coefficients'!N97*0.5*1.2*$P$4^2*$M$5^2*$M$5)</f>
        <v>1943.9773735901217</v>
      </c>
      <c r="O95" s="7">
        <f>ABS('Mean and Peak Coefficients'!O97*0.5*1.2*$P$4^2*$M$5^2*$M$5)</f>
        <v>8771.6492313567633</v>
      </c>
      <c r="P95" s="7">
        <f>ABS('Mean and Peak Coefficients'!P97*0.5*1.2*$P$4^2*$M$5^2*$M$5)</f>
        <v>15712.74083011875</v>
      </c>
      <c r="Q95" s="7">
        <f>ABS('Mean and Peak Coefficients'!Q97*0.5*1.2*$P$4^2*$M$5^2*$M$5)</f>
        <v>2676.4365989749622</v>
      </c>
      <c r="R95" s="7">
        <f>ABS('Mean and Peak Coefficients'!R97*0.5*1.2*$P$4^2*$M$5^2*$M$5)</f>
        <v>12794.783387743977</v>
      </c>
      <c r="S95" s="7">
        <f>ABS('Mean and Peak Coefficients'!S97*0.5*1.2*$P$4^2*$M$5^2*$M$5)</f>
        <v>8440.1535954702431</v>
      </c>
      <c r="T95" s="7">
        <f>ABS('Mean and Peak Coefficients'!T97*0.5*1.2*$P$4^2*$M$5^2*$M$5)</f>
        <v>239.45017938468385</v>
      </c>
    </row>
    <row r="96" spans="1:47" x14ac:dyDescent="0.35">
      <c r="C96" s="7"/>
      <c r="D96" s="7"/>
      <c r="E96" s="7"/>
      <c r="F96" s="7"/>
      <c r="G96" s="7"/>
      <c r="H96" s="7"/>
      <c r="I96" s="7"/>
      <c r="N96" s="7"/>
      <c r="O96" s="7"/>
      <c r="P96" s="7"/>
      <c r="Q96" s="7"/>
      <c r="R96" s="7"/>
      <c r="S96" s="7"/>
      <c r="T96" s="7"/>
    </row>
    <row r="98" spans="1:20" x14ac:dyDescent="0.35">
      <c r="A98" t="s">
        <v>60</v>
      </c>
      <c r="B98" t="s">
        <v>111</v>
      </c>
      <c r="C98" s="45" t="s">
        <v>22</v>
      </c>
      <c r="D98" s="46"/>
      <c r="E98" s="46"/>
      <c r="F98" s="46"/>
      <c r="G98" s="46"/>
      <c r="H98" s="46"/>
      <c r="I98" s="46"/>
      <c r="L98" t="s">
        <v>60</v>
      </c>
      <c r="M98" t="s">
        <v>111</v>
      </c>
      <c r="N98" s="45" t="s">
        <v>22</v>
      </c>
      <c r="O98" s="46"/>
      <c r="P98" s="46"/>
      <c r="Q98" s="46"/>
      <c r="R98" s="46"/>
      <c r="S98" s="46"/>
      <c r="T98" s="46"/>
    </row>
    <row r="99" spans="1:20" x14ac:dyDescent="0.35">
      <c r="B99" s="8" t="s">
        <v>24</v>
      </c>
      <c r="C99" s="9">
        <v>0</v>
      </c>
      <c r="D99" s="9">
        <v>30</v>
      </c>
      <c r="E99" s="9">
        <v>60</v>
      </c>
      <c r="F99" s="10">
        <v>90</v>
      </c>
      <c r="G99" s="10">
        <v>120</v>
      </c>
      <c r="H99" s="10">
        <v>150</v>
      </c>
      <c r="I99" s="10">
        <v>180</v>
      </c>
      <c r="M99" s="8" t="s">
        <v>24</v>
      </c>
      <c r="N99" s="9">
        <v>0</v>
      </c>
      <c r="O99" s="9">
        <v>30</v>
      </c>
      <c r="P99" s="9">
        <v>60</v>
      </c>
      <c r="Q99" s="10">
        <v>90</v>
      </c>
      <c r="R99" s="10">
        <v>120</v>
      </c>
      <c r="S99" s="10">
        <v>150</v>
      </c>
      <c r="T99" s="10">
        <v>180</v>
      </c>
    </row>
    <row r="100" spans="1:20" x14ac:dyDescent="0.35">
      <c r="A100" s="34" t="s">
        <v>116</v>
      </c>
      <c r="B100" s="11">
        <v>0</v>
      </c>
      <c r="C100" s="7">
        <f>ABS('Mean and Peak Coefficients'!C102*0.5*1.2*$E$2^2*$B$5^2*$B$5)</f>
        <v>47992.56185559561</v>
      </c>
      <c r="D100" s="7">
        <f>ABS('Mean and Peak Coefficients'!D102*0.5*1.2*$E$2^2*$B$5^2*$B$5)</f>
        <v>70791.309941108935</v>
      </c>
      <c r="E100" s="7">
        <f>ABS('Mean and Peak Coefficients'!E102*0.5*1.2*$E$2^2*$B$5^2*$B$5)</f>
        <v>67868.279113407043</v>
      </c>
      <c r="F100" s="7">
        <f>ABS('Mean and Peak Coefficients'!F102*0.5*1.2*$E$2^2*$B$5^2*$B$5)</f>
        <v>60279.237612537181</v>
      </c>
      <c r="G100" s="7">
        <f>ABS('Mean and Peak Coefficients'!G102*0.5*1.2*$E$2^2*$B$5^2*$B$5)</f>
        <v>61182.199615923426</v>
      </c>
      <c r="H100" s="7">
        <f>ABS('Mean and Peak Coefficients'!H102*0.5*1.2*$E$2^2*$B$5^2*$B$5)</f>
        <v>62808.201440319346</v>
      </c>
      <c r="I100" s="7">
        <f>ABS('Mean and Peak Coefficients'!I102*0.5*1.2*$E$2^2*$B$5^2*$B$5)</f>
        <v>58178.980268457904</v>
      </c>
      <c r="L100" s="34" t="s">
        <v>116</v>
      </c>
      <c r="M100" s="11">
        <v>0</v>
      </c>
      <c r="N100" s="7">
        <f>ABS('Mean and Peak Coefficients'!N102*0.5*1.2*$P$2^2*$M$5^2*$M$5)</f>
        <v>140639.00206283928</v>
      </c>
      <c r="O100" s="7">
        <f>ABS('Mean and Peak Coefficients'!O102*0.5*1.2*$P$2^2*$M$5^2*$M$5)</f>
        <v>170925.37005562912</v>
      </c>
      <c r="P100" s="7">
        <f>ABS('Mean and Peak Coefficients'!P102*0.5*1.2*$P$2^2*$M$5^2*$M$5)</f>
        <v>210234.73639749212</v>
      </c>
      <c r="Q100" s="7">
        <f>ABS('Mean and Peak Coefficients'!Q102*0.5*1.2*$P$2^2*$M$5^2*$M$5)</f>
        <v>177549.67236219725</v>
      </c>
      <c r="R100" s="7">
        <f>ABS('Mean and Peak Coefficients'!R102*0.5*1.2*$P$2^2*$M$5^2*$M$5)</f>
        <v>207082.96070422587</v>
      </c>
      <c r="S100" s="7">
        <f>ABS('Mean and Peak Coefficients'!S102*0.5*1.2*$P$2^2*$M$5^2*$M$5)</f>
        <v>141845.12478594756</v>
      </c>
      <c r="T100" s="7">
        <f>ABS('Mean and Peak Coefficients'!T102*0.5*1.2*$P$2^2*$M$5^2*$M$5)</f>
        <v>103040.83189966035</v>
      </c>
    </row>
    <row r="101" spans="1:20" x14ac:dyDescent="0.35">
      <c r="A101" s="34" t="s">
        <v>117</v>
      </c>
      <c r="B101" s="11">
        <v>0</v>
      </c>
      <c r="C101" s="7">
        <f>ABS('Mean and Peak Coefficients'!C102*0.5*1.2*$E$4^2*$B$5^2*$B$5)</f>
        <v>11998.140463898902</v>
      </c>
      <c r="D101" s="7">
        <f>ABS('Mean and Peak Coefficients'!D102*0.5*1.2*$E$4^2*$B$5^2*$B$5)</f>
        <v>17697.827485277234</v>
      </c>
      <c r="E101" s="7">
        <f>ABS('Mean and Peak Coefficients'!E102*0.5*1.2*$E$4^2*$B$5^2*$B$5)</f>
        <v>16967.069778351761</v>
      </c>
      <c r="F101" s="7">
        <f>ABS('Mean and Peak Coefficients'!F102*0.5*1.2*$E$4^2*$B$5^2*$B$5)</f>
        <v>15069.809403134295</v>
      </c>
      <c r="G101" s="7">
        <f>ABS('Mean and Peak Coefficients'!G102*0.5*1.2*$E$4^2*$B$5^2*$B$5)</f>
        <v>15295.549903980856</v>
      </c>
      <c r="H101" s="7">
        <f>ABS('Mean and Peak Coefficients'!H102*0.5*1.2*$E$4^2*$B$5^2*$B$5)</f>
        <v>15702.050360079837</v>
      </c>
      <c r="I101" s="7">
        <f>ABS('Mean and Peak Coefficients'!I102*0.5*1.2*$E$4^2*$B$5^2*$B$5)</f>
        <v>14544.745067114476</v>
      </c>
      <c r="L101" s="34" t="s">
        <v>117</v>
      </c>
      <c r="M101" s="11">
        <v>0</v>
      </c>
      <c r="N101" s="7">
        <f>ABS('Mean and Peak Coefficients'!N102*0.5*1.2*$P$4^2*$M$5^2*$M$5)</f>
        <v>35159.75051570982</v>
      </c>
      <c r="O101" s="7">
        <f>ABS('Mean and Peak Coefficients'!O102*0.5*1.2*$P$4^2*$M$5^2*$M$5)</f>
        <v>42731.342513907279</v>
      </c>
      <c r="P101" s="7">
        <f>ABS('Mean and Peak Coefficients'!P102*0.5*1.2*$P$4^2*$M$5^2*$M$5)</f>
        <v>52558.684099373029</v>
      </c>
      <c r="Q101" s="7">
        <f>ABS('Mean and Peak Coefficients'!Q102*0.5*1.2*$P$4^2*$M$5^2*$M$5)</f>
        <v>44387.418090549312</v>
      </c>
      <c r="R101" s="7">
        <f>ABS('Mean and Peak Coefficients'!R102*0.5*1.2*$P$4^2*$M$5^2*$M$5)</f>
        <v>51770.740176056468</v>
      </c>
      <c r="S101" s="7">
        <f>ABS('Mean and Peak Coefficients'!S102*0.5*1.2*$P$4^2*$M$5^2*$M$5)</f>
        <v>35461.281196486889</v>
      </c>
      <c r="T101" s="7">
        <f>ABS('Mean and Peak Coefficients'!T102*0.5*1.2*$P$4^2*$M$5^2*$M$5)</f>
        <v>25760.207974915087</v>
      </c>
    </row>
    <row r="102" spans="1:20" x14ac:dyDescent="0.35">
      <c r="B102" s="11">
        <v>15</v>
      </c>
      <c r="C102" s="7">
        <f>ABS('Mean and Peak Coefficients'!C103*0.5*1.2*$E$4^2*$B$5^2*$B$5)</f>
        <v>9354.5638912187496</v>
      </c>
      <c r="D102" s="7">
        <f>ABS('Mean and Peak Coefficients'!D103*0.5*1.2*$E$4^2*$B$5^2*$B$5)</f>
        <v>12223.322867413532</v>
      </c>
      <c r="E102" s="7">
        <f>ABS('Mean and Peak Coefficients'!E103*0.5*1.2*$E$4^2*$B$5^2*$B$5)</f>
        <v>8846.9415059321364</v>
      </c>
      <c r="F102" s="7">
        <f>ABS('Mean and Peak Coefficients'!F103*0.5*1.2*$E$4^2*$B$5^2*$B$5)</f>
        <v>15250.317049379566</v>
      </c>
      <c r="G102" s="7">
        <f>ABS('Mean and Peak Coefficients'!G103*0.5*1.2*$E$4^2*$B$5^2*$B$5)</f>
        <v>15646.684762706027</v>
      </c>
      <c r="H102" s="7">
        <f>ABS('Mean and Peak Coefficients'!H103*0.5*1.2*$E$4^2*$B$5^2*$B$5)</f>
        <v>14147.662068817428</v>
      </c>
      <c r="I102" s="7">
        <f>ABS('Mean and Peak Coefficients'!I103*0.5*1.2*$E$4^2*$B$5^2*$B$5)</f>
        <v>7431.2811271405062</v>
      </c>
      <c r="M102" s="11">
        <v>15</v>
      </c>
      <c r="N102" s="7">
        <f>ABS('Mean and Peak Coefficients'!N103*0.5*1.2*$P$4^2*$M$5^2*$M$5)</f>
        <v>40492.857264931452</v>
      </c>
      <c r="O102" s="7">
        <f>ABS('Mean and Peak Coefficients'!O103*0.5*1.2*$P$4^2*$M$5^2*$M$5)</f>
        <v>40128.211767874833</v>
      </c>
      <c r="P102" s="7">
        <f>ABS('Mean and Peak Coefficients'!P103*0.5*1.2*$P$4^2*$M$5^2*$M$5)</f>
        <v>58972.225107650003</v>
      </c>
      <c r="Q102" s="7">
        <f>ABS('Mean and Peak Coefficients'!Q103*0.5*1.2*$P$4^2*$M$5^2*$M$5)</f>
        <v>33565.147579812205</v>
      </c>
      <c r="R102" s="7">
        <f>ABS('Mean and Peak Coefficients'!R103*0.5*1.2*$P$4^2*$M$5^2*$M$5)</f>
        <v>42037.206297216624</v>
      </c>
      <c r="S102" s="7">
        <f>ABS('Mean and Peak Coefficients'!S103*0.5*1.2*$P$4^2*$M$5^2*$M$5)</f>
        <v>45248.555301230692</v>
      </c>
      <c r="T102" s="7">
        <f>ABS('Mean and Peak Coefficients'!T103*0.5*1.2*$P$4^2*$M$5^2*$M$5)</f>
        <v>44899.906777154079</v>
      </c>
    </row>
    <row r="103" spans="1:20" x14ac:dyDescent="0.35">
      <c r="B103" s="11">
        <v>30</v>
      </c>
      <c r="C103" s="7">
        <f>ABS('Mean and Peak Coefficients'!C104*0.5*1.2*$E$4^2*$B$5^2*$B$5)</f>
        <v>8446.4928085944084</v>
      </c>
      <c r="D103" s="7">
        <f>ABS('Mean and Peak Coefficients'!D104*0.5*1.2*$E$4^2*$B$5^2*$B$5)</f>
        <v>24852.589217365839</v>
      </c>
      <c r="E103" s="7">
        <f>ABS('Mean and Peak Coefficients'!E104*0.5*1.2*$E$4^2*$B$5^2*$B$5)</f>
        <v>18021.641500970938</v>
      </c>
      <c r="F103" s="7">
        <f>ABS('Mean and Peak Coefficients'!F104*0.5*1.2*$E$4^2*$B$5^2*$B$5)</f>
        <v>19607.181401673468</v>
      </c>
      <c r="G103" s="7">
        <f>ABS('Mean and Peak Coefficients'!G104*0.5*1.2*$E$4^2*$B$5^2*$B$5)</f>
        <v>22650.546803163008</v>
      </c>
      <c r="H103" s="7">
        <f>ABS('Mean and Peak Coefficients'!H104*0.5*1.2*$E$4^2*$B$5^2*$B$5)</f>
        <v>17511.492011144423</v>
      </c>
      <c r="I103" s="7">
        <f>ABS('Mean and Peak Coefficients'!I104*0.5*1.2*$E$4^2*$B$5^2*$B$5)</f>
        <v>8906.1045432284827</v>
      </c>
      <c r="M103" s="11">
        <v>30</v>
      </c>
      <c r="N103" s="7">
        <f>ABS('Mean and Peak Coefficients'!N104*0.5*1.2*$P$4^2*$M$5^2*$M$5)</f>
        <v>36732.703152806949</v>
      </c>
      <c r="O103" s="7">
        <f>ABS('Mean and Peak Coefficients'!O104*0.5*1.2*$P$4^2*$M$5^2*$M$5)</f>
        <v>48657.823667756289</v>
      </c>
      <c r="P103" s="7">
        <f>ABS('Mean and Peak Coefficients'!P104*0.5*1.2*$P$4^2*$M$5^2*$M$5)</f>
        <v>65541.046920113542</v>
      </c>
      <c r="Q103" s="7">
        <f>ABS('Mean and Peak Coefficients'!Q104*0.5*1.2*$P$4^2*$M$5^2*$M$5)</f>
        <v>43453.316868325594</v>
      </c>
      <c r="R103" s="7">
        <f>ABS('Mean and Peak Coefficients'!R104*0.5*1.2*$P$4^2*$M$5^2*$M$5)</f>
        <v>42149.794891959486</v>
      </c>
      <c r="S103" s="7">
        <f>ABS('Mean and Peak Coefficients'!S104*0.5*1.2*$P$4^2*$M$5^2*$M$5)</f>
        <v>34852.730275346134</v>
      </c>
      <c r="T103" s="7">
        <f>ABS('Mean and Peak Coefficients'!T104*0.5*1.2*$P$4^2*$M$5^2*$M$5)</f>
        <v>15354.950947751349</v>
      </c>
    </row>
    <row r="104" spans="1:20" x14ac:dyDescent="0.35">
      <c r="B104" s="11">
        <v>45</v>
      </c>
      <c r="C104" s="7">
        <f>ABS('Mean and Peak Coefficients'!C105*0.5*1.2*$E$4^2*$B$5^2*$B$5)</f>
        <v>9292.5818166486497</v>
      </c>
      <c r="D104" s="7">
        <f>ABS('Mean and Peak Coefficients'!D105*0.5*1.2*$E$4^2*$B$5^2*$B$5)</f>
        <v>18530.183805853194</v>
      </c>
      <c r="E104" s="7">
        <f>ABS('Mean and Peak Coefficients'!E105*0.5*1.2*$E$4^2*$B$5^2*$B$5)</f>
        <v>24868.131467620267</v>
      </c>
      <c r="F104" s="7">
        <f>ABS('Mean and Peak Coefficients'!F105*0.5*1.2*$E$4^2*$B$5^2*$B$5)</f>
        <v>14461.612425908294</v>
      </c>
      <c r="G104" s="7">
        <f>ABS('Mean and Peak Coefficients'!G105*0.5*1.2*$E$4^2*$B$5^2*$B$5)</f>
        <v>27359.698841669153</v>
      </c>
      <c r="H104" s="7">
        <f>ABS('Mean and Peak Coefficients'!H105*0.5*1.2*$E$4^2*$B$5^2*$B$5)</f>
        <v>14804.195742259835</v>
      </c>
      <c r="I104" s="7">
        <f>ABS('Mean and Peak Coefficients'!I105*0.5*1.2*$E$4^2*$B$5^2*$B$5)</f>
        <v>6396.0542958056576</v>
      </c>
      <c r="M104" s="11">
        <v>45</v>
      </c>
      <c r="N104" s="7">
        <f>ABS('Mean and Peak Coefficients'!N105*0.5*1.2*$P$4^2*$M$5^2*$M$5)</f>
        <v>31796.93578564655</v>
      </c>
      <c r="O104" s="7">
        <f>ABS('Mean and Peak Coefficients'!O105*0.5*1.2*$P$4^2*$M$5^2*$M$5)</f>
        <v>37846.357786969289</v>
      </c>
      <c r="P104" s="7">
        <f>ABS('Mean and Peak Coefficients'!P105*0.5*1.2*$P$4^2*$M$5^2*$M$5)</f>
        <v>64716.252343610577</v>
      </c>
      <c r="Q104" s="7">
        <f>ABS('Mean and Peak Coefficients'!Q105*0.5*1.2*$P$4^2*$M$5^2*$M$5)</f>
        <v>53612.656386236733</v>
      </c>
      <c r="R104" s="7">
        <f>ABS('Mean and Peak Coefficients'!R105*0.5*1.2*$P$4^2*$M$5^2*$M$5)</f>
        <v>40780.313843725176</v>
      </c>
      <c r="S104" s="7">
        <f>ABS('Mean and Peak Coefficients'!S105*0.5*1.2*$P$4^2*$M$5^2*$M$5)</f>
        <v>33413.080273585241</v>
      </c>
      <c r="T104" s="7">
        <f>ABS('Mean and Peak Coefficients'!T105*0.5*1.2*$P$4^2*$M$5^2*$M$5)</f>
        <v>19826.638203445691</v>
      </c>
    </row>
    <row r="105" spans="1:20" x14ac:dyDescent="0.35">
      <c r="B105" s="11">
        <v>60</v>
      </c>
      <c r="C105" s="7">
        <f>ABS('Mean and Peak Coefficients'!C106*0.5*1.2*$E$4^2*$B$5^2*$B$5)</f>
        <v>10011.033996772856</v>
      </c>
      <c r="D105" s="7">
        <f>ABS('Mean and Peak Coefficients'!D106*0.5*1.2*$E$4^2*$B$5^2*$B$5)</f>
        <v>17392.132548005124</v>
      </c>
      <c r="E105" s="7">
        <f>ABS('Mean and Peak Coefficients'!E106*0.5*1.2*$E$4^2*$B$5^2*$B$5)</f>
        <v>30697.508204361602</v>
      </c>
      <c r="F105" s="7">
        <f>ABS('Mean and Peak Coefficients'!F106*0.5*1.2*$E$4^2*$B$5^2*$B$5)</f>
        <v>15144.936219543564</v>
      </c>
      <c r="G105" s="7">
        <f>ABS('Mean and Peak Coefficients'!G106*0.5*1.2*$E$4^2*$B$5^2*$B$5)</f>
        <v>21418.86015977545</v>
      </c>
      <c r="H105" s="7">
        <f>ABS('Mean and Peak Coefficients'!H106*0.5*1.2*$E$4^2*$B$5^2*$B$5)</f>
        <v>16890.9906412739</v>
      </c>
      <c r="I105" s="7">
        <f>ABS('Mean and Peak Coefficients'!I106*0.5*1.2*$E$4^2*$B$5^2*$B$5)</f>
        <v>8278.3615113224623</v>
      </c>
      <c r="M105" s="11">
        <v>60</v>
      </c>
      <c r="N105" s="7">
        <f>ABS('Mean and Peak Coefficients'!N106*0.5*1.2*$P$4^2*$M$5^2*$M$5)</f>
        <v>33073.857944953459</v>
      </c>
      <c r="O105" s="7">
        <f>ABS('Mean and Peak Coefficients'!O106*0.5*1.2*$P$4^2*$M$5^2*$M$5)</f>
        <v>34345.814258830709</v>
      </c>
      <c r="P105" s="7">
        <f>ABS('Mean and Peak Coefficients'!P106*0.5*1.2*$P$4^2*$M$5^2*$M$5)</f>
        <v>48194.973505656075</v>
      </c>
      <c r="Q105" s="7">
        <f>ABS('Mean and Peak Coefficients'!Q106*0.5*1.2*$P$4^2*$M$5^2*$M$5)</f>
        <v>36739.840603633893</v>
      </c>
      <c r="R105" s="7">
        <f>ABS('Mean and Peak Coefficients'!R106*0.5*1.2*$P$4^2*$M$5^2*$M$5)</f>
        <v>38459.681414419167</v>
      </c>
      <c r="S105" s="7">
        <f>ABS('Mean and Peak Coefficients'!S106*0.5*1.2*$P$4^2*$M$5^2*$M$5)</f>
        <v>28167.690251872256</v>
      </c>
      <c r="T105" s="7">
        <f>ABS('Mean and Peak Coefficients'!T106*0.5*1.2*$P$4^2*$M$5^2*$M$5)</f>
        <v>24272.024618112366</v>
      </c>
    </row>
    <row r="106" spans="1:20" x14ac:dyDescent="0.35">
      <c r="B106" s="11">
        <v>75</v>
      </c>
      <c r="C106" s="7">
        <f>ABS('Mean and Peak Coefficients'!C107*0.5*1.2*$E$4^2*$B$5^2*$B$5)</f>
        <v>10743.628360677016</v>
      </c>
      <c r="D106" s="7">
        <f>ABS('Mean and Peak Coefficients'!D107*0.5*1.2*$E$4^2*$B$5^2*$B$5)</f>
        <v>16641.150296576569</v>
      </c>
      <c r="E106" s="7">
        <f>ABS('Mean and Peak Coefficients'!E107*0.5*1.2*$E$4^2*$B$5^2*$B$5)</f>
        <v>27750.792841365481</v>
      </c>
      <c r="F106" s="7">
        <f>ABS('Mean and Peak Coefficients'!F107*0.5*1.2*$E$4^2*$B$5^2*$B$5)</f>
        <v>18327.635297098877</v>
      </c>
      <c r="G106" s="7">
        <f>ABS('Mean and Peak Coefficients'!G107*0.5*1.2*$E$4^2*$B$5^2*$B$5)</f>
        <v>19342.930922713407</v>
      </c>
      <c r="H106" s="7">
        <f>ABS('Mean and Peak Coefficients'!H107*0.5*1.2*$E$4^2*$B$5^2*$B$5)</f>
        <v>17749.02620225331</v>
      </c>
      <c r="I106" s="7">
        <f>ABS('Mean and Peak Coefficients'!I107*0.5*1.2*$E$4^2*$B$5^2*$B$5)</f>
        <v>9222.4211146194393</v>
      </c>
      <c r="M106" s="11">
        <v>75</v>
      </c>
      <c r="N106" s="7">
        <f>ABS('Mean and Peak Coefficients'!N107*0.5*1.2*$P$4^2*$M$5^2*$M$5)</f>
        <v>33033.956960432202</v>
      </c>
      <c r="O106" s="7">
        <f>ABS('Mean and Peak Coefficients'!O107*0.5*1.2*$P$4^2*$M$5^2*$M$5)</f>
        <v>40237.008016631888</v>
      </c>
      <c r="P106" s="7">
        <f>ABS('Mean and Peak Coefficients'!P107*0.5*1.2*$P$4^2*$M$5^2*$M$5)</f>
        <v>71922.376844810002</v>
      </c>
      <c r="Q106" s="7">
        <f>ABS('Mean and Peak Coefficients'!Q107*0.5*1.2*$P$4^2*$M$5^2*$M$5)</f>
        <v>53527.099936657884</v>
      </c>
      <c r="R106" s="7">
        <f>ABS('Mean and Peak Coefficients'!R107*0.5*1.2*$P$4^2*$M$5^2*$M$5)</f>
        <v>55288.26914135422</v>
      </c>
      <c r="S106" s="7">
        <f>ABS('Mean and Peak Coefficients'!S107*0.5*1.2*$P$4^2*$M$5^2*$M$5)</f>
        <v>31691.713209146808</v>
      </c>
      <c r="T106" s="7">
        <f>ABS('Mean and Peak Coefficients'!T107*0.5*1.2*$P$4^2*$M$5^2*$M$5)</f>
        <v>24542.559794481163</v>
      </c>
    </row>
    <row r="107" spans="1:20" x14ac:dyDescent="0.35">
      <c r="B107" s="11">
        <v>90</v>
      </c>
      <c r="C107" s="7">
        <f>ABS('Mean and Peak Coefficients'!C108*0.5*1.2*$E$4^2*$B$5^2*$B$5)</f>
        <v>12215.292689938526</v>
      </c>
      <c r="D107" s="7">
        <f>ABS('Mean and Peak Coefficients'!D108*0.5*1.2*$E$4^2*$B$5^2*$B$5)</f>
        <v>15336.02983573416</v>
      </c>
      <c r="E107" s="7">
        <f>ABS('Mean and Peak Coefficients'!E108*0.5*1.2*$E$4^2*$B$5^2*$B$5)</f>
        <v>28629.239441627036</v>
      </c>
      <c r="F107" s="7">
        <f>ABS('Mean and Peak Coefficients'!F108*0.5*1.2*$E$4^2*$B$5^2*$B$5)</f>
        <v>20700.302661041824</v>
      </c>
      <c r="G107" s="7">
        <f>ABS('Mean and Peak Coefficients'!G108*0.5*1.2*$E$4^2*$B$5^2*$B$5)</f>
        <v>18542.221624631435</v>
      </c>
      <c r="H107" s="7">
        <f>ABS('Mean and Peak Coefficients'!H108*0.5*1.2*$E$4^2*$B$5^2*$B$5)</f>
        <v>18494.799048341156</v>
      </c>
      <c r="I107" s="7">
        <f>ABS('Mean and Peak Coefficients'!I108*0.5*1.2*$E$4^2*$B$5^2*$B$5)</f>
        <v>9636.3552427567738</v>
      </c>
      <c r="M107" s="11">
        <v>90</v>
      </c>
      <c r="N107" s="7">
        <f>ABS('Mean and Peak Coefficients'!N108*0.5*1.2*$P$4^2*$M$5^2*$M$5)</f>
        <v>34135.040177148825</v>
      </c>
      <c r="O107" s="7">
        <f>ABS('Mean and Peak Coefficients'!O108*0.5*1.2*$P$4^2*$M$5^2*$M$5)</f>
        <v>33525.351806298015</v>
      </c>
      <c r="P107" s="7">
        <f>ABS('Mean and Peak Coefficients'!P108*0.5*1.2*$P$4^2*$M$5^2*$M$5)</f>
        <v>70105.633254505272</v>
      </c>
      <c r="Q107" s="7">
        <f>ABS('Mean and Peak Coefficients'!Q108*0.5*1.2*$P$4^2*$M$5^2*$M$5)</f>
        <v>67740.748868728129</v>
      </c>
      <c r="R107" s="7">
        <f>ABS('Mean and Peak Coefficients'!R108*0.5*1.2*$P$4^2*$M$5^2*$M$5)</f>
        <v>51538.635359094274</v>
      </c>
      <c r="S107" s="7">
        <f>ABS('Mean and Peak Coefficients'!S108*0.5*1.2*$P$4^2*$M$5^2*$M$5)</f>
        <v>40285.140159779665</v>
      </c>
      <c r="T107" s="7">
        <f>ABS('Mean and Peak Coefficients'!T108*0.5*1.2*$P$4^2*$M$5^2*$M$5)</f>
        <v>29003.405270723128</v>
      </c>
    </row>
    <row r="108" spans="1:20" x14ac:dyDescent="0.35">
      <c r="C108" s="7"/>
      <c r="D108" s="7"/>
      <c r="E108" s="7"/>
      <c r="F108" s="7"/>
      <c r="G108" s="7"/>
      <c r="H108" s="7"/>
      <c r="I108" s="7"/>
      <c r="N108" s="7"/>
      <c r="O108" s="7"/>
      <c r="P108" s="7"/>
      <c r="Q108" s="7"/>
      <c r="R108" s="7"/>
      <c r="S108" s="7"/>
      <c r="T108" s="7"/>
    </row>
    <row r="109" spans="1:20" x14ac:dyDescent="0.35">
      <c r="C109" s="7"/>
      <c r="D109" s="7"/>
      <c r="E109" s="7"/>
      <c r="F109" s="7"/>
      <c r="G109" s="7"/>
      <c r="H109" s="7"/>
      <c r="I109" s="7"/>
      <c r="N109" s="7"/>
      <c r="O109" s="7"/>
      <c r="P109" s="7"/>
      <c r="Q109" s="7"/>
      <c r="R109" s="7"/>
      <c r="S109" s="7"/>
      <c r="T109" s="7"/>
    </row>
    <row r="110" spans="1:20" x14ac:dyDescent="0.35">
      <c r="A110" t="s">
        <v>106</v>
      </c>
      <c r="B110" t="s">
        <v>112</v>
      </c>
      <c r="C110" s="45" t="s">
        <v>22</v>
      </c>
      <c r="D110" s="46"/>
      <c r="E110" s="46"/>
      <c r="F110" s="46"/>
      <c r="G110" s="46"/>
      <c r="H110" s="46"/>
      <c r="I110" s="46"/>
      <c r="L110" t="s">
        <v>106</v>
      </c>
      <c r="M110" t="s">
        <v>112</v>
      </c>
      <c r="N110" s="45" t="s">
        <v>22</v>
      </c>
      <c r="O110" s="46"/>
      <c r="P110" s="46"/>
      <c r="Q110" s="46"/>
      <c r="R110" s="46"/>
      <c r="S110" s="46"/>
      <c r="T110" s="46"/>
    </row>
    <row r="111" spans="1:20" x14ac:dyDescent="0.35">
      <c r="B111" s="8" t="s">
        <v>24</v>
      </c>
      <c r="C111" s="9">
        <v>0</v>
      </c>
      <c r="D111" s="9">
        <v>30</v>
      </c>
      <c r="E111" s="9">
        <v>60</v>
      </c>
      <c r="F111" s="10">
        <v>90</v>
      </c>
      <c r="G111" s="10">
        <v>120</v>
      </c>
      <c r="H111" s="10">
        <v>150</v>
      </c>
      <c r="I111" s="10">
        <v>180</v>
      </c>
      <c r="M111" s="8" t="s">
        <v>24</v>
      </c>
      <c r="N111" s="9">
        <v>0</v>
      </c>
      <c r="O111" s="9">
        <v>30</v>
      </c>
      <c r="P111" s="9">
        <v>60</v>
      </c>
      <c r="Q111" s="10">
        <v>90</v>
      </c>
      <c r="R111" s="10">
        <v>120</v>
      </c>
      <c r="S111" s="10">
        <v>150</v>
      </c>
      <c r="T111" s="10">
        <v>180</v>
      </c>
    </row>
    <row r="112" spans="1:20" x14ac:dyDescent="0.35">
      <c r="A112" s="34" t="s">
        <v>116</v>
      </c>
      <c r="B112" s="11">
        <v>0</v>
      </c>
      <c r="C112" s="7">
        <f>ABS('Mean and Peak Coefficients'!C113*0.5*1.2*$E$2^2*$B$5^2*$B$5)</f>
        <v>1967.8478645210073</v>
      </c>
      <c r="D112" s="7">
        <f>ABS('Mean and Peak Coefficients'!D113*0.5*1.2*$E$2^2*$B$5^2*$B$5)</f>
        <v>209.57719553538072</v>
      </c>
      <c r="E112" s="7">
        <f>ABS('Mean and Peak Coefficients'!E113*0.5*1.2*$E$2^2*$B$5^2*$B$5)</f>
        <v>4684.973794739778</v>
      </c>
      <c r="F112" s="7">
        <f>ABS('Mean and Peak Coefficients'!F113*0.5*1.2*$E$2^2*$B$5^2*$B$5)</f>
        <v>2086.2589778550664</v>
      </c>
      <c r="G112" s="7">
        <f>ABS('Mean and Peak Coefficients'!G113*0.5*1.2*$E$2^2*$B$5^2*$B$5)</f>
        <v>14333.626816085654</v>
      </c>
      <c r="H112" s="7">
        <f>ABS('Mean and Peak Coefficients'!H113*0.5*1.2*$E$2^2*$B$5^2*$B$5)</f>
        <v>11957.551362723792</v>
      </c>
      <c r="I112" s="7">
        <f>ABS('Mean and Peak Coefficients'!I113*0.5*1.2*$E$2^2*$B$5^2*$B$5)</f>
        <v>11887.275062610077</v>
      </c>
      <c r="L112" s="34" t="s">
        <v>116</v>
      </c>
      <c r="M112" s="11">
        <v>0</v>
      </c>
      <c r="N112" s="7">
        <f>ABS('Mean and Peak Coefficients'!N113*0.5*1.2*$P$2^2*$M$5^2*$M$5)</f>
        <v>6094.6301451869413</v>
      </c>
      <c r="O112" s="7">
        <f>ABS('Mean and Peak Coefficients'!O113*0.5*1.2*$P$2^2*$M$5^2*$M$5)</f>
        <v>5396.2418995412063</v>
      </c>
      <c r="P112" s="7">
        <f>ABS('Mean and Peak Coefficients'!P113*0.5*1.2*$P$2^2*$M$5^2*$M$5)</f>
        <v>10512.332372615558</v>
      </c>
      <c r="Q112" s="7">
        <f>ABS('Mean and Peak Coefficients'!Q113*0.5*1.2*$P$2^2*$M$5^2*$M$5)</f>
        <v>16699.998176123136</v>
      </c>
      <c r="R112" s="7">
        <f>ABS('Mean and Peak Coefficients'!R113*0.5*1.2*$P$2^2*$M$5^2*$M$5)</f>
        <v>8404.0688614014816</v>
      </c>
      <c r="S112" s="7">
        <f>ABS('Mean and Peak Coefficients'!S113*0.5*1.2*$P$2^2*$M$5^2*$M$5)</f>
        <v>13819.178345681421</v>
      </c>
      <c r="T112" s="7">
        <f>ABS('Mean and Peak Coefficients'!T113*0.5*1.2*$P$2^2*$M$5^2*$M$5)</f>
        <v>17838.747263918536</v>
      </c>
    </row>
    <row r="113" spans="1:20" x14ac:dyDescent="0.35">
      <c r="A113" s="34" t="s">
        <v>117</v>
      </c>
      <c r="B113" s="11">
        <v>0</v>
      </c>
      <c r="C113" s="7">
        <f>ABS('Mean and Peak Coefficients'!C113*0.5*1.2*$E$4^2*$B$5^2*$B$5)</f>
        <v>491.96196613025182</v>
      </c>
      <c r="D113" s="7">
        <f>ABS('Mean and Peak Coefficients'!D113*0.5*1.2*$E$4^2*$B$5^2*$B$5)</f>
        <v>52.394298883845181</v>
      </c>
      <c r="E113" s="7">
        <f>ABS('Mean and Peak Coefficients'!E113*0.5*1.2*$E$4^2*$B$5^2*$B$5)</f>
        <v>1171.2434486849445</v>
      </c>
      <c r="F113" s="7">
        <f>ABS('Mean and Peak Coefficients'!F113*0.5*1.2*$E$4^2*$B$5^2*$B$5)</f>
        <v>521.5647444637666</v>
      </c>
      <c r="G113" s="7">
        <f>ABS('Mean and Peak Coefficients'!G113*0.5*1.2*$E$4^2*$B$5^2*$B$5)</f>
        <v>3583.4067040214136</v>
      </c>
      <c r="H113" s="7">
        <f>ABS('Mean and Peak Coefficients'!H113*0.5*1.2*$E$4^2*$B$5^2*$B$5)</f>
        <v>2989.3878406809481</v>
      </c>
      <c r="I113" s="7">
        <f>ABS('Mean and Peak Coefficients'!I113*0.5*1.2*$E$4^2*$B$5^2*$B$5)</f>
        <v>2971.8187656525192</v>
      </c>
      <c r="L113" s="34" t="s">
        <v>117</v>
      </c>
      <c r="M113" s="11">
        <v>0</v>
      </c>
      <c r="N113" s="7">
        <f>ABS('Mean and Peak Coefficients'!N113*0.5*1.2*$P$4^2*$M$5^2*$M$5)</f>
        <v>1523.6575362967353</v>
      </c>
      <c r="O113" s="7">
        <f>ABS('Mean and Peak Coefficients'!O113*0.5*1.2*$P$4^2*$M$5^2*$M$5)</f>
        <v>1349.0604748853016</v>
      </c>
      <c r="P113" s="7">
        <f>ABS('Mean and Peak Coefficients'!P113*0.5*1.2*$P$4^2*$M$5^2*$M$5)</f>
        <v>2628.0830931538894</v>
      </c>
      <c r="Q113" s="7">
        <f>ABS('Mean and Peak Coefficients'!Q113*0.5*1.2*$P$4^2*$M$5^2*$M$5)</f>
        <v>4174.9995440307839</v>
      </c>
      <c r="R113" s="7">
        <f>ABS('Mean and Peak Coefficients'!R113*0.5*1.2*$P$4^2*$M$5^2*$M$5)</f>
        <v>2101.0172153503704</v>
      </c>
      <c r="S113" s="7">
        <f>ABS('Mean and Peak Coefficients'!S113*0.5*1.2*$P$4^2*$M$5^2*$M$5)</f>
        <v>3454.7945864203552</v>
      </c>
      <c r="T113" s="7">
        <f>ABS('Mean and Peak Coefficients'!T113*0.5*1.2*$P$4^2*$M$5^2*$M$5)</f>
        <v>4459.686815979634</v>
      </c>
    </row>
    <row r="114" spans="1:20" x14ac:dyDescent="0.35">
      <c r="B114" s="11">
        <v>15</v>
      </c>
      <c r="C114" s="7">
        <f>ABS('Mean and Peak Coefficients'!C114*0.5*1.2*$E$4^2*$B$5^2*$B$5)</f>
        <v>3450.3653261894206</v>
      </c>
      <c r="D114" s="7">
        <f>ABS('Mean and Peak Coefficients'!D114*0.5*1.2*$E$4^2*$B$5^2*$B$5)</f>
        <v>2690.9990002812051</v>
      </c>
      <c r="E114" s="7">
        <f>ABS('Mean and Peak Coefficients'!E114*0.5*1.2*$E$4^2*$B$5^2*$B$5)</f>
        <v>2397.4534988356668</v>
      </c>
      <c r="F114" s="7">
        <f>ABS('Mean and Peak Coefficients'!F114*0.5*1.2*$E$4^2*$B$5^2*$B$5)</f>
        <v>6887.4373802823829</v>
      </c>
      <c r="G114" s="7">
        <f>ABS('Mean and Peak Coefficients'!G114*0.5*1.2*$E$4^2*$B$5^2*$B$5)</f>
        <v>3169.9811861525136</v>
      </c>
      <c r="H114" s="7">
        <f>ABS('Mean and Peak Coefficients'!H114*0.5*1.2*$E$4^2*$B$5^2*$B$5)</f>
        <v>3154.5225172404671</v>
      </c>
      <c r="I114" s="7">
        <f>ABS('Mean and Peak Coefficients'!I114*0.5*1.2*$E$4^2*$B$5^2*$B$5)</f>
        <v>3277.2727637298012</v>
      </c>
      <c r="M114" s="11">
        <v>15</v>
      </c>
      <c r="N114" s="7">
        <f>ABS('Mean and Peak Coefficients'!N114*0.5*1.2*$P$4^2*$M$5^2*$M$5)</f>
        <v>1617.1927660385729</v>
      </c>
      <c r="O114" s="7">
        <f>ABS('Mean and Peak Coefficients'!O114*0.5*1.2*$P$4^2*$M$5^2*$M$5)</f>
        <v>1566.5132459885681</v>
      </c>
      <c r="P114" s="7">
        <f>ABS('Mean and Peak Coefficients'!P114*0.5*1.2*$P$4^2*$M$5^2*$M$5)</f>
        <v>1605.8715541519482</v>
      </c>
      <c r="Q114" s="7">
        <f>ABS('Mean and Peak Coefficients'!Q114*0.5*1.2*$P$4^2*$M$5^2*$M$5)</f>
        <v>1099.0224192718697</v>
      </c>
      <c r="R114" s="7">
        <f>ABS('Mean and Peak Coefficients'!R114*0.5*1.2*$P$4^2*$M$5^2*$M$5)</f>
        <v>4202.599120202819</v>
      </c>
      <c r="S114" s="7">
        <f>ABS('Mean and Peak Coefficients'!S114*0.5*1.2*$P$4^2*$M$5^2*$M$5)</f>
        <v>3020.3682691588283</v>
      </c>
      <c r="T114" s="7">
        <f>ABS('Mean and Peak Coefficients'!T114*0.5*1.2*$P$4^2*$M$5^2*$M$5)</f>
        <v>4385.8462661482754</v>
      </c>
    </row>
    <row r="115" spans="1:20" x14ac:dyDescent="0.35">
      <c r="B115" s="11">
        <v>30</v>
      </c>
      <c r="C115" s="7">
        <f>ABS('Mean and Peak Coefficients'!C115*0.5*1.2*$E$4^2*$B$5^2*$B$5)</f>
        <v>1952.7687247663782</v>
      </c>
      <c r="D115" s="7">
        <f>ABS('Mean and Peak Coefficients'!D115*0.5*1.2*$E$4^2*$B$5^2*$B$5)</f>
        <v>10272.807409866966</v>
      </c>
      <c r="E115" s="7">
        <f>ABS('Mean and Peak Coefficients'!E115*0.5*1.2*$E$4^2*$B$5^2*$B$5)</f>
        <v>10555.135589556156</v>
      </c>
      <c r="F115" s="7">
        <f>ABS('Mean and Peak Coefficients'!F115*0.5*1.2*$E$4^2*$B$5^2*$B$5)</f>
        <v>1222.7852001248827</v>
      </c>
      <c r="G115" s="7">
        <f>ABS('Mean and Peak Coefficients'!G115*0.5*1.2*$E$4^2*$B$5^2*$B$5)</f>
        <v>17812.975685032554</v>
      </c>
      <c r="H115" s="7">
        <f>ABS('Mean and Peak Coefficients'!H115*0.5*1.2*$E$4^2*$B$5^2*$B$5)</f>
        <v>13959.054845762321</v>
      </c>
      <c r="I115" s="7">
        <f>ABS('Mean and Peak Coefficients'!I115*0.5*1.2*$E$4^2*$B$5^2*$B$5)</f>
        <v>1990.9673325588219</v>
      </c>
      <c r="M115" s="11">
        <v>30</v>
      </c>
      <c r="N115" s="7">
        <f>ABS('Mean and Peak Coefficients'!N115*0.5*1.2*$P$4^2*$M$5^2*$M$5)</f>
        <v>5374.5150230191175</v>
      </c>
      <c r="O115" s="7">
        <f>ABS('Mean and Peak Coefficients'!O115*0.5*1.2*$P$4^2*$M$5^2*$M$5)</f>
        <v>12013.326555944715</v>
      </c>
      <c r="P115" s="7">
        <f>ABS('Mean and Peak Coefficients'!P115*0.5*1.2*$P$4^2*$M$5^2*$M$5)</f>
        <v>15717.813735368993</v>
      </c>
      <c r="Q115" s="7">
        <f>ABS('Mean and Peak Coefficients'!Q115*0.5*1.2*$P$4^2*$M$5^2*$M$5)</f>
        <v>878.03428592010118</v>
      </c>
      <c r="R115" s="7">
        <f>ABS('Mean and Peak Coefficients'!R115*0.5*1.2*$P$4^2*$M$5^2*$M$5)</f>
        <v>13622.710383007201</v>
      </c>
      <c r="S115" s="7">
        <f>ABS('Mean and Peak Coefficients'!S115*0.5*1.2*$P$4^2*$M$5^2*$M$5)</f>
        <v>13386.79610536476</v>
      </c>
      <c r="T115" s="7">
        <f>ABS('Mean and Peak Coefficients'!T115*0.5*1.2*$P$4^2*$M$5^2*$M$5)</f>
        <v>3630.0100739374811</v>
      </c>
    </row>
    <row r="116" spans="1:20" x14ac:dyDescent="0.35">
      <c r="B116" s="11">
        <v>45</v>
      </c>
      <c r="C116" s="7">
        <f>ABS('Mean and Peak Coefficients'!C116*0.5*1.2*$E$4^2*$B$5^2*$B$5)</f>
        <v>982.25204015694555</v>
      </c>
      <c r="D116" s="7">
        <f>ABS('Mean and Peak Coefficients'!D116*0.5*1.2*$E$4^2*$B$5^2*$B$5)</f>
        <v>15241.887487435819</v>
      </c>
      <c r="E116" s="7">
        <f>ABS('Mean and Peak Coefficients'!E116*0.5*1.2*$E$4^2*$B$5^2*$B$5)</f>
        <v>26466.800596217141</v>
      </c>
      <c r="F116" s="7">
        <f>ABS('Mean and Peak Coefficients'!F116*0.5*1.2*$E$4^2*$B$5^2*$B$5)</f>
        <v>239.34279698737339</v>
      </c>
      <c r="G116" s="7">
        <f>ABS('Mean and Peak Coefficients'!G116*0.5*1.2*$E$4^2*$B$5^2*$B$5)</f>
        <v>31547.392534181578</v>
      </c>
      <c r="H116" s="7">
        <f>ABS('Mean and Peak Coefficients'!H116*0.5*1.2*$E$4^2*$B$5^2*$B$5)</f>
        <v>15272.764519525503</v>
      </c>
      <c r="I116" s="7">
        <f>ABS('Mean and Peak Coefficients'!I116*0.5*1.2*$E$4^2*$B$5^2*$B$5)</f>
        <v>1076.240998087588</v>
      </c>
      <c r="M116" s="11">
        <v>45</v>
      </c>
      <c r="N116" s="7">
        <f>ABS('Mean and Peak Coefficients'!N116*0.5*1.2*$P$4^2*$M$5^2*$M$5)</f>
        <v>3851.2442311972109</v>
      </c>
      <c r="O116" s="7">
        <f>ABS('Mean and Peak Coefficients'!O116*0.5*1.2*$P$4^2*$M$5^2*$M$5)</f>
        <v>15484.43071558042</v>
      </c>
      <c r="P116" s="7">
        <f>ABS('Mean and Peak Coefficients'!P116*0.5*1.2*$P$4^2*$M$5^2*$M$5)</f>
        <v>24999.477332641065</v>
      </c>
      <c r="Q116" s="7">
        <f>ABS('Mean and Peak Coefficients'!Q116*0.5*1.2*$P$4^2*$M$5^2*$M$5)</f>
        <v>3514.605549556703</v>
      </c>
      <c r="R116" s="7">
        <f>ABS('Mean and Peak Coefficients'!R116*0.5*1.2*$P$4^2*$M$5^2*$M$5)</f>
        <v>23908.051162483185</v>
      </c>
      <c r="S116" s="7">
        <f>ABS('Mean and Peak Coefficients'!S116*0.5*1.2*$P$4^2*$M$5^2*$M$5)</f>
        <v>13835.970619766378</v>
      </c>
      <c r="T116" s="7">
        <f>ABS('Mean and Peak Coefficients'!T116*0.5*1.2*$P$4^2*$M$5^2*$M$5)</f>
        <v>2553.6064608810725</v>
      </c>
    </row>
    <row r="117" spans="1:20" x14ac:dyDescent="0.35">
      <c r="B117" s="11">
        <v>60</v>
      </c>
      <c r="C117" s="7">
        <f>ABS('Mean and Peak Coefficients'!C117*0.5*1.2*$E$4^2*$B$5^2*$B$5)</f>
        <v>1460.4263722013445</v>
      </c>
      <c r="D117" s="7">
        <f>ABS('Mean and Peak Coefficients'!D117*0.5*1.2*$E$4^2*$B$5^2*$B$5)</f>
        <v>14440.625167507455</v>
      </c>
      <c r="E117" s="7">
        <f>ABS('Mean and Peak Coefficients'!E117*0.5*1.2*$E$4^2*$B$5^2*$B$5)</f>
        <v>29339.918876053569</v>
      </c>
      <c r="F117" s="7">
        <f>ABS('Mean and Peak Coefficients'!F117*0.5*1.2*$E$4^2*$B$5^2*$B$5)</f>
        <v>1189.6270537702699</v>
      </c>
      <c r="G117" s="7">
        <f>ABS('Mean and Peak Coefficients'!G117*0.5*1.2*$E$4^2*$B$5^2*$B$5)</f>
        <v>28974.555094384825</v>
      </c>
      <c r="H117" s="7">
        <f>ABS('Mean and Peak Coefficients'!H117*0.5*1.2*$E$4^2*$B$5^2*$B$5)</f>
        <v>19653.901471029054</v>
      </c>
      <c r="I117" s="7">
        <f>ABS('Mean and Peak Coefficients'!I117*0.5*1.2*$E$4^2*$B$5^2*$B$5)</f>
        <v>8.7238644835730135</v>
      </c>
      <c r="M117" s="11">
        <v>60</v>
      </c>
      <c r="N117" s="7">
        <f>ABS('Mean and Peak Coefficients'!N117*0.5*1.2*$P$4^2*$M$5^2*$M$5)</f>
        <v>13372.230115340943</v>
      </c>
      <c r="O117" s="7">
        <f>ABS('Mean and Peak Coefficients'!O117*0.5*1.2*$P$4^2*$M$5^2*$M$5)</f>
        <v>13971.570488210344</v>
      </c>
      <c r="P117" s="7">
        <f>ABS('Mean and Peak Coefficients'!P117*0.5*1.2*$P$4^2*$M$5^2*$M$5)</f>
        <v>27536.037718056083</v>
      </c>
      <c r="Q117" s="7">
        <f>ABS('Mean and Peak Coefficients'!Q117*0.5*1.2*$P$4^2*$M$5^2*$M$5)</f>
        <v>4478.6226524253443</v>
      </c>
      <c r="R117" s="7">
        <f>ABS('Mean and Peak Coefficients'!R117*0.5*1.2*$P$4^2*$M$5^2*$M$5)</f>
        <v>19431.788167622486</v>
      </c>
      <c r="S117" s="7">
        <f>ABS('Mean and Peak Coefficients'!S117*0.5*1.2*$P$4^2*$M$5^2*$M$5)</f>
        <v>11177.604365169842</v>
      </c>
      <c r="T117" s="7">
        <f>ABS('Mean and Peak Coefficients'!T117*0.5*1.2*$P$4^2*$M$5^2*$M$5)</f>
        <v>1039.612409500251</v>
      </c>
    </row>
    <row r="118" spans="1:20" x14ac:dyDescent="0.35">
      <c r="B118" s="11">
        <v>75</v>
      </c>
      <c r="C118" s="7">
        <f>ABS('Mean and Peak Coefficients'!C118*0.5*1.2*$E$4^2*$B$5^2*$B$5)</f>
        <v>6990.3106312575774</v>
      </c>
      <c r="D118" s="7">
        <f>ABS('Mean and Peak Coefficients'!D118*0.5*1.2*$E$4^2*$B$5^2*$B$5)</f>
        <v>13315.659100536155</v>
      </c>
      <c r="E118" s="7">
        <f>ABS('Mean and Peak Coefficients'!E118*0.5*1.2*$E$4^2*$B$5^2*$B$5)</f>
        <v>35718.800651016725</v>
      </c>
      <c r="F118" s="7">
        <f>ABS('Mean and Peak Coefficients'!F118*0.5*1.2*$E$4^2*$B$5^2*$B$5)</f>
        <v>5222.0482680436617</v>
      </c>
      <c r="G118" s="7">
        <f>ABS('Mean and Peak Coefficients'!G118*0.5*1.2*$E$4^2*$B$5^2*$B$5)</f>
        <v>32087.821752046144</v>
      </c>
      <c r="H118" s="7">
        <f>ABS('Mean and Peak Coefficients'!H118*0.5*1.2*$E$4^2*$B$5^2*$B$5)</f>
        <v>15660.861327313594</v>
      </c>
      <c r="I118" s="7">
        <f>ABS('Mean and Peak Coefficients'!I118*0.5*1.2*$E$4^2*$B$5^2*$B$5)</f>
        <v>1668.2243486665452</v>
      </c>
      <c r="M118" s="11">
        <v>75</v>
      </c>
      <c r="N118" s="7">
        <f>ABS('Mean and Peak Coefficients'!N118*0.5*1.2*$P$4^2*$M$5^2*$M$5)</f>
        <v>6205.218177776238</v>
      </c>
      <c r="O118" s="7">
        <f>ABS('Mean and Peak Coefficients'!O118*0.5*1.2*$P$4^2*$M$5^2*$M$5)</f>
        <v>10091.6665456098</v>
      </c>
      <c r="P118" s="7">
        <f>ABS('Mean and Peak Coefficients'!P118*0.5*1.2*$P$4^2*$M$5^2*$M$5)</f>
        <v>37700.01849677987</v>
      </c>
      <c r="Q118" s="7">
        <f>ABS('Mean and Peak Coefficients'!Q118*0.5*1.2*$P$4^2*$M$5^2*$M$5)</f>
        <v>4927.2642963871403</v>
      </c>
      <c r="R118" s="7">
        <f>ABS('Mean and Peak Coefficients'!R118*0.5*1.2*$P$4^2*$M$5^2*$M$5)</f>
        <v>39942.825771366843</v>
      </c>
      <c r="S118" s="7">
        <f>ABS('Mean and Peak Coefficients'!S118*0.5*1.2*$P$4^2*$M$5^2*$M$5)</f>
        <v>9371.3981646266984</v>
      </c>
      <c r="T118" s="7">
        <f>ABS('Mean and Peak Coefficients'!T118*0.5*1.2*$P$4^2*$M$5^2*$M$5)</f>
        <v>2399.3361551904004</v>
      </c>
    </row>
    <row r="119" spans="1:20" x14ac:dyDescent="0.35">
      <c r="B119" s="11">
        <v>90</v>
      </c>
      <c r="C119" s="7">
        <f>ABS('Mean and Peak Coefficients'!C119*0.5*1.2*$E$4^2*$B$5^2*$B$5)</f>
        <v>6533.0234623303359</v>
      </c>
      <c r="D119" s="7">
        <f>ABS('Mean and Peak Coefficients'!D119*0.5*1.2*$E$4^2*$B$5^2*$B$5)</f>
        <v>15815.207820345258</v>
      </c>
      <c r="E119" s="7">
        <f>ABS('Mean and Peak Coefficients'!E119*0.5*1.2*$E$4^2*$B$5^2*$B$5)</f>
        <v>36851.130927827217</v>
      </c>
      <c r="F119" s="7">
        <f>ABS('Mean and Peak Coefficients'!F119*0.5*1.2*$E$4^2*$B$5^2*$B$5)</f>
        <v>2111.8775265441391</v>
      </c>
      <c r="G119" s="7">
        <f>ABS('Mean and Peak Coefficients'!G119*0.5*1.2*$E$4^2*$B$5^2*$B$5)</f>
        <v>30013.487693690586</v>
      </c>
      <c r="H119" s="7">
        <f>ABS('Mean and Peak Coefficients'!H119*0.5*1.2*$E$4^2*$B$5^2*$B$5)</f>
        <v>24197.247142618278</v>
      </c>
      <c r="I119" s="7">
        <f>ABS('Mean and Peak Coefficients'!I119*0.5*1.2*$E$4^2*$B$5^2*$B$5)</f>
        <v>2372.6480729295363</v>
      </c>
      <c r="M119" s="11">
        <v>90</v>
      </c>
      <c r="N119" s="7">
        <f>ABS('Mean and Peak Coefficients'!N119*0.5*1.2*$P$4^2*$M$5^2*$M$5)</f>
        <v>6479.7834808314055</v>
      </c>
      <c r="O119" s="7">
        <f>ABS('Mean and Peak Coefficients'!O119*0.5*1.2*$P$4^2*$M$5^2*$M$5)</f>
        <v>23410.764788815351</v>
      </c>
      <c r="P119" s="7">
        <f>ABS('Mean and Peak Coefficients'!P119*0.5*1.2*$P$4^2*$M$5^2*$M$5)</f>
        <v>45139.160392081227</v>
      </c>
      <c r="Q119" s="7">
        <f>ABS('Mean and Peak Coefficients'!Q119*0.5*1.2*$P$4^2*$M$5^2*$M$5)</f>
        <v>14880.894275116318</v>
      </c>
      <c r="R119" s="7">
        <f>ABS('Mean and Peak Coefficients'!R119*0.5*1.2*$P$4^2*$M$5^2*$M$5)</f>
        <v>37081.20395749584</v>
      </c>
      <c r="S119" s="7">
        <f>ABS('Mean and Peak Coefficients'!S119*0.5*1.2*$P$4^2*$M$5^2*$M$5)</f>
        <v>13562.245916359812</v>
      </c>
      <c r="T119" s="7">
        <f>ABS('Mean and Peak Coefficients'!T119*0.5*1.2*$P$4^2*$M$5^2*$M$5)</f>
        <v>11595.450393787276</v>
      </c>
    </row>
    <row r="120" spans="1:20" x14ac:dyDescent="0.35">
      <c r="C120" s="7"/>
      <c r="D120" s="7"/>
      <c r="E120" s="7"/>
      <c r="F120" s="7"/>
      <c r="G120" s="7"/>
      <c r="H120" s="7"/>
      <c r="I120" s="7"/>
      <c r="N120" s="7"/>
      <c r="O120" s="7"/>
      <c r="P120" s="7"/>
      <c r="Q120" s="7"/>
      <c r="R120" s="7"/>
      <c r="S120" s="7"/>
      <c r="T120" s="7"/>
    </row>
    <row r="122" spans="1:20" x14ac:dyDescent="0.35">
      <c r="A122" t="s">
        <v>105</v>
      </c>
      <c r="B122" t="s">
        <v>112</v>
      </c>
      <c r="C122" s="45" t="s">
        <v>22</v>
      </c>
      <c r="D122" s="46"/>
      <c r="E122" s="46"/>
      <c r="F122" s="46"/>
      <c r="G122" s="46"/>
      <c r="H122" s="46"/>
      <c r="I122" s="46"/>
      <c r="L122" t="s">
        <v>105</v>
      </c>
      <c r="M122" t="s">
        <v>112</v>
      </c>
      <c r="N122" s="45" t="s">
        <v>22</v>
      </c>
      <c r="O122" s="46"/>
      <c r="P122" s="46"/>
      <c r="Q122" s="46"/>
      <c r="R122" s="46"/>
      <c r="S122" s="46"/>
      <c r="T122" s="46"/>
    </row>
    <row r="123" spans="1:20" x14ac:dyDescent="0.35">
      <c r="B123" s="8" t="s">
        <v>24</v>
      </c>
      <c r="C123" s="9">
        <v>0</v>
      </c>
      <c r="D123" s="9">
        <v>30</v>
      </c>
      <c r="E123" s="9">
        <v>60</v>
      </c>
      <c r="F123" s="10">
        <v>90</v>
      </c>
      <c r="G123" s="10">
        <v>120</v>
      </c>
      <c r="H123" s="10">
        <v>150</v>
      </c>
      <c r="I123" s="10">
        <v>180</v>
      </c>
      <c r="M123" s="8" t="s">
        <v>24</v>
      </c>
      <c r="N123" s="9">
        <v>0</v>
      </c>
      <c r="O123" s="9">
        <v>30</v>
      </c>
      <c r="P123" s="9">
        <v>60</v>
      </c>
      <c r="Q123" s="10">
        <v>90</v>
      </c>
      <c r="R123" s="10">
        <v>120</v>
      </c>
      <c r="S123" s="10">
        <v>150</v>
      </c>
      <c r="T123" s="10">
        <v>180</v>
      </c>
    </row>
    <row r="124" spans="1:20" x14ac:dyDescent="0.35">
      <c r="A124" s="34" t="s">
        <v>116</v>
      </c>
      <c r="B124" s="11">
        <v>0</v>
      </c>
      <c r="C124" s="7">
        <f>ABS('Mean and Peak Coefficients'!C124*0.5*1.2*$E$2^2*$B$5^2*$B$5)</f>
        <v>1741.3320631648508</v>
      </c>
      <c r="D124" s="7">
        <f>ABS('Mean and Peak Coefficients'!D124*0.5*1.2*$E$2^2*$B$5^2*$B$5)</f>
        <v>6942.166991280872</v>
      </c>
      <c r="E124" s="7">
        <f>ABS('Mean and Peak Coefficients'!E124*0.5*1.2*$E$2^2*$B$5^2*$B$5)</f>
        <v>531.9727556109134</v>
      </c>
      <c r="F124" s="7">
        <f>ABS('Mean and Peak Coefficients'!F124*0.5*1.2*$E$2^2*$B$5^2*$B$5)</f>
        <v>1108.4774103855323</v>
      </c>
      <c r="G124" s="7">
        <f>ABS('Mean and Peak Coefficients'!G124*0.5*1.2*$E$2^2*$B$5^2*$B$5)</f>
        <v>13474.9544652067</v>
      </c>
      <c r="H124" s="7">
        <f>ABS('Mean and Peak Coefficients'!H124*0.5*1.2*$E$2^2*$B$5^2*$B$5)</f>
        <v>17840.908337615765</v>
      </c>
      <c r="I124" s="7">
        <f>ABS('Mean and Peak Coefficients'!I124*0.5*1.2*$E$2^2*$B$5^2*$B$5)</f>
        <v>15539.151982622525</v>
      </c>
      <c r="L124" s="34" t="s">
        <v>116</v>
      </c>
      <c r="M124" s="11">
        <v>0</v>
      </c>
      <c r="N124" s="7">
        <f>ABS('Mean and Peak Coefficients'!N124*0.5*1.2*$P$2^2*$M$5^2*$M$5)</f>
        <v>729.05568907842598</v>
      </c>
      <c r="O124" s="7">
        <f>ABS('Mean and Peak Coefficients'!O124*0.5*1.2*$P$2^2*$M$5^2*$M$5)</f>
        <v>3533.0440029875763</v>
      </c>
      <c r="P124" s="7">
        <f>ABS('Mean and Peak Coefficients'!P124*0.5*1.2*$P$2^2*$M$5^2*$M$5)</f>
        <v>16203.015963769993</v>
      </c>
      <c r="Q124" s="7">
        <f>ABS('Mean and Peak Coefficients'!Q124*0.5*1.2*$P$2^2*$M$5^2*$M$5)</f>
        <v>18549.07720513437</v>
      </c>
      <c r="R124" s="7">
        <f>ABS('Mean and Peak Coefficients'!R124*0.5*1.2*$P$2^2*$M$5^2*$M$5)</f>
        <v>8311.6475654654387</v>
      </c>
      <c r="S124" s="7">
        <f>ABS('Mean and Peak Coefficients'!S124*0.5*1.2*$P$2^2*$M$5^2*$M$5)</f>
        <v>25718.465587358711</v>
      </c>
      <c r="T124" s="7">
        <f>ABS('Mean and Peak Coefficients'!T124*0.5*1.2*$P$2^2*$M$5^2*$M$5)</f>
        <v>23139.133330049168</v>
      </c>
    </row>
    <row r="125" spans="1:20" x14ac:dyDescent="0.35">
      <c r="A125" s="34" t="s">
        <v>117</v>
      </c>
      <c r="B125" s="11">
        <v>0</v>
      </c>
      <c r="C125" s="7">
        <f>ABS('Mean and Peak Coefficients'!C124*0.5*1.2*$E$4^2*$B$5^2*$B$5)</f>
        <v>435.33301579121269</v>
      </c>
      <c r="D125" s="7">
        <f>ABS('Mean and Peak Coefficients'!D124*0.5*1.2*$E$4^2*$B$5^2*$B$5)</f>
        <v>1735.541747820218</v>
      </c>
      <c r="E125" s="7">
        <f>ABS('Mean and Peak Coefficients'!E124*0.5*1.2*$E$4^2*$B$5^2*$B$5)</f>
        <v>132.99318890272835</v>
      </c>
      <c r="F125" s="7">
        <f>ABS('Mean and Peak Coefficients'!F124*0.5*1.2*$E$4^2*$B$5^2*$B$5)</f>
        <v>277.11935259638307</v>
      </c>
      <c r="G125" s="7">
        <f>ABS('Mean and Peak Coefficients'!G124*0.5*1.2*$E$4^2*$B$5^2*$B$5)</f>
        <v>3368.7386163016749</v>
      </c>
      <c r="H125" s="7">
        <f>ABS('Mean and Peak Coefficients'!H124*0.5*1.2*$E$4^2*$B$5^2*$B$5)</f>
        <v>4460.2270844039413</v>
      </c>
      <c r="I125" s="7">
        <f>ABS('Mean and Peak Coefficients'!I124*0.5*1.2*$E$4^2*$B$5^2*$B$5)</f>
        <v>3884.7879956556312</v>
      </c>
      <c r="L125" s="34" t="s">
        <v>117</v>
      </c>
      <c r="M125" s="11">
        <v>0</v>
      </c>
      <c r="N125" s="7">
        <f>ABS('Mean and Peak Coefficients'!N124*0.5*1.2*$P$4^2*$M$5^2*$M$5)</f>
        <v>182.2639222696065</v>
      </c>
      <c r="O125" s="7">
        <f>ABS('Mean and Peak Coefficients'!O124*0.5*1.2*$P$4^2*$M$5^2*$M$5)</f>
        <v>883.26100074689407</v>
      </c>
      <c r="P125" s="7">
        <f>ABS('Mean and Peak Coefficients'!P124*0.5*1.2*$P$4^2*$M$5^2*$M$5)</f>
        <v>4050.7539909424981</v>
      </c>
      <c r="Q125" s="7">
        <f>ABS('Mean and Peak Coefficients'!Q124*0.5*1.2*$P$4^2*$M$5^2*$M$5)</f>
        <v>4637.2693012835925</v>
      </c>
      <c r="R125" s="7">
        <f>ABS('Mean and Peak Coefficients'!R124*0.5*1.2*$P$4^2*$M$5^2*$M$5)</f>
        <v>2077.9118913663597</v>
      </c>
      <c r="S125" s="7">
        <f>ABS('Mean and Peak Coefficients'!S124*0.5*1.2*$P$4^2*$M$5^2*$M$5)</f>
        <v>6429.6163968396777</v>
      </c>
      <c r="T125" s="7">
        <f>ABS('Mean and Peak Coefficients'!T124*0.5*1.2*$P$4^2*$M$5^2*$M$5)</f>
        <v>5784.783332512292</v>
      </c>
    </row>
    <row r="126" spans="1:20" x14ac:dyDescent="0.35">
      <c r="B126" s="11">
        <v>15</v>
      </c>
      <c r="C126" s="7">
        <f>ABS('Mean and Peak Coefficients'!C125*0.5*1.2*$E$4^2*$B$5^2*$B$5)</f>
        <v>16597.881772947188</v>
      </c>
      <c r="D126" s="7">
        <f>ABS('Mean and Peak Coefficients'!D125*0.5*1.2*$E$4^2*$B$5^2*$B$5)</f>
        <v>5158.4871308477341</v>
      </c>
      <c r="E126" s="7">
        <f>ABS('Mean and Peak Coefficients'!E125*0.5*1.2*$E$4^2*$B$5^2*$B$5)</f>
        <v>1304.0368478330768</v>
      </c>
      <c r="F126" s="7">
        <f>ABS('Mean and Peak Coefficients'!F125*0.5*1.2*$E$4^2*$B$5^2*$B$5)</f>
        <v>5294.8581488273949</v>
      </c>
      <c r="G126" s="7">
        <f>ABS('Mean and Peak Coefficients'!G125*0.5*1.2*$E$4^2*$B$5^2*$B$5)</f>
        <v>4139.8569196260687</v>
      </c>
      <c r="H126" s="7">
        <f>ABS('Mean and Peak Coefficients'!H125*0.5*1.2*$E$4^2*$B$5^2*$B$5)</f>
        <v>2252.8216153320777</v>
      </c>
      <c r="I126" s="7">
        <f>ABS('Mean and Peak Coefficients'!I125*0.5*1.2*$E$4^2*$B$5^2*$B$5)</f>
        <v>3868.5821745450748</v>
      </c>
      <c r="M126" s="11">
        <v>15</v>
      </c>
      <c r="N126" s="7">
        <f>ABS('Mean and Peak Coefficients'!N125*0.5*1.2*$P$4^2*$M$5^2*$M$5)</f>
        <v>7158.4129401981409</v>
      </c>
      <c r="O126" s="7">
        <f>ABS('Mean and Peak Coefficients'!O125*0.5*1.2*$P$4^2*$M$5^2*$M$5)</f>
        <v>6769.6583552168113</v>
      </c>
      <c r="P126" s="7">
        <f>ABS('Mean and Peak Coefficients'!P125*0.5*1.2*$P$4^2*$M$5^2*$M$5)</f>
        <v>6183.6463615360162</v>
      </c>
      <c r="Q126" s="7">
        <f>ABS('Mean and Peak Coefficients'!Q125*0.5*1.2*$P$4^2*$M$5^2*$M$5)</f>
        <v>3994.7773974195752</v>
      </c>
      <c r="R126" s="7">
        <f>ABS('Mean and Peak Coefficients'!R125*0.5*1.2*$P$4^2*$M$5^2*$M$5)</f>
        <v>6893.3683110614847</v>
      </c>
      <c r="S126" s="7">
        <f>ABS('Mean and Peak Coefficients'!S125*0.5*1.2*$P$4^2*$M$5^2*$M$5)</f>
        <v>3739.6758744862427</v>
      </c>
      <c r="T126" s="7">
        <f>ABS('Mean and Peak Coefficients'!T125*0.5*1.2*$P$4^2*$M$5^2*$M$5)</f>
        <v>4305.3698616935144</v>
      </c>
    </row>
    <row r="127" spans="1:20" x14ac:dyDescent="0.35">
      <c r="B127" s="11">
        <v>30</v>
      </c>
      <c r="C127" s="7">
        <f>ABS('Mean and Peak Coefficients'!C126*0.5*1.2*$E$4^2*$B$5^2*$B$5)</f>
        <v>5696.8092645944898</v>
      </c>
      <c r="D127" s="7">
        <f>ABS('Mean and Peak Coefficients'!D126*0.5*1.2*$E$4^2*$B$5^2*$B$5)</f>
        <v>14244.438651958644</v>
      </c>
      <c r="E127" s="7">
        <f>ABS('Mean and Peak Coefficients'!E126*0.5*1.2*$E$4^2*$B$5^2*$B$5)</f>
        <v>39812.222251292056</v>
      </c>
      <c r="F127" s="7">
        <f>ABS('Mean and Peak Coefficients'!F126*0.5*1.2*$E$4^2*$B$5^2*$B$5)</f>
        <v>5508.7204448577113</v>
      </c>
      <c r="G127" s="7">
        <f>ABS('Mean and Peak Coefficients'!G126*0.5*1.2*$E$4^2*$B$5^2*$B$5)</f>
        <v>17640.693069464796</v>
      </c>
      <c r="H127" s="7">
        <f>ABS('Mean and Peak Coefficients'!H126*0.5*1.2*$E$4^2*$B$5^2*$B$5)</f>
        <v>11475.136003802514</v>
      </c>
      <c r="I127" s="7">
        <f>ABS('Mean and Peak Coefficients'!I126*0.5*1.2*$E$4^2*$B$5^2*$B$5)</f>
        <v>1623.6140069836397</v>
      </c>
      <c r="M127" s="11">
        <v>30</v>
      </c>
      <c r="N127" s="7">
        <f>ABS('Mean and Peak Coefficients'!N126*0.5*1.2*$P$4^2*$M$5^2*$M$5)</f>
        <v>10404.579244258677</v>
      </c>
      <c r="O127" s="7">
        <f>ABS('Mean and Peak Coefficients'!O126*0.5*1.2*$P$4^2*$M$5^2*$M$5)</f>
        <v>20994.903853631615</v>
      </c>
      <c r="P127" s="7">
        <f>ABS('Mean and Peak Coefficients'!P126*0.5*1.2*$P$4^2*$M$5^2*$M$5)</f>
        <v>28328.230491449191</v>
      </c>
      <c r="Q127" s="7">
        <f>ABS('Mean and Peak Coefficients'!Q126*0.5*1.2*$P$4^2*$M$5^2*$M$5)</f>
        <v>14018.579855334305</v>
      </c>
      <c r="R127" s="7">
        <f>ABS('Mean and Peak Coefficients'!R126*0.5*1.2*$P$4^2*$M$5^2*$M$5)</f>
        <v>19885.921963935885</v>
      </c>
      <c r="S127" s="7">
        <f>ABS('Mean and Peak Coefficients'!S126*0.5*1.2*$P$4^2*$M$5^2*$M$5)</f>
        <v>13633.859474419382</v>
      </c>
      <c r="T127" s="7">
        <f>ABS('Mean and Peak Coefficients'!T126*0.5*1.2*$P$4^2*$M$5^2*$M$5)</f>
        <v>52208.800479177393</v>
      </c>
    </row>
    <row r="128" spans="1:20" x14ac:dyDescent="0.35">
      <c r="B128" s="11">
        <v>45</v>
      </c>
      <c r="C128" s="7">
        <f>ABS('Mean and Peak Coefficients'!C127*0.5*1.2*$E$4^2*$B$5^2*$B$5)</f>
        <v>3390.0819327507552</v>
      </c>
      <c r="D128" s="7">
        <f>ABS('Mean and Peak Coefficients'!D127*0.5*1.2*$E$4^2*$B$5^2*$B$5)</f>
        <v>19961.775424805877</v>
      </c>
      <c r="E128" s="7">
        <f>ABS('Mean and Peak Coefficients'!E127*0.5*1.2*$E$4^2*$B$5^2*$B$5)</f>
        <v>27748.733526185759</v>
      </c>
      <c r="F128" s="7">
        <f>ABS('Mean and Peak Coefficients'!F127*0.5*1.2*$E$4^2*$B$5^2*$B$5)</f>
        <v>4342.7902809513862</v>
      </c>
      <c r="G128" s="7">
        <f>ABS('Mean and Peak Coefficients'!G127*0.5*1.2*$E$4^2*$B$5^2*$B$5)</f>
        <v>38596.047319579979</v>
      </c>
      <c r="H128" s="7">
        <f>ABS('Mean and Peak Coefficients'!H127*0.5*1.2*$E$4^2*$B$5^2*$B$5)</f>
        <v>15636.893803922312</v>
      </c>
      <c r="I128" s="7">
        <f>ABS('Mean and Peak Coefficients'!I127*0.5*1.2*$E$4^2*$B$5^2*$B$5)</f>
        <v>499.9805075133753</v>
      </c>
      <c r="M128" s="11">
        <v>45</v>
      </c>
      <c r="N128" s="7">
        <f>ABS('Mean and Peak Coefficients'!N127*0.5*1.2*$P$4^2*$M$5^2*$M$5)</f>
        <v>9001.2805458049152</v>
      </c>
      <c r="O128" s="7">
        <f>ABS('Mean and Peak Coefficients'!O127*0.5*1.2*$P$4^2*$M$5^2*$M$5)</f>
        <v>29405.346447232801</v>
      </c>
      <c r="P128" s="7">
        <f>ABS('Mean and Peak Coefficients'!P127*0.5*1.2*$P$4^2*$M$5^2*$M$5)</f>
        <v>97767.442919647132</v>
      </c>
      <c r="Q128" s="7">
        <f>ABS('Mean and Peak Coefficients'!Q127*0.5*1.2*$P$4^2*$M$5^2*$M$5)</f>
        <v>6545.5212995912543</v>
      </c>
      <c r="R128" s="7">
        <f>ABS('Mean and Peak Coefficients'!R127*0.5*1.2*$P$4^2*$M$5^2*$M$5)</f>
        <v>72572.91310237725</v>
      </c>
      <c r="S128" s="7">
        <f>ABS('Mean and Peak Coefficients'!S127*0.5*1.2*$P$4^2*$M$5^2*$M$5)</f>
        <v>51127.272306003608</v>
      </c>
      <c r="T128" s="7">
        <f>ABS('Mean and Peak Coefficients'!T127*0.5*1.2*$P$4^2*$M$5^2*$M$5)</f>
        <v>3070.7343677648628</v>
      </c>
    </row>
    <row r="129" spans="1:20" x14ac:dyDescent="0.35">
      <c r="B129" s="11">
        <v>60</v>
      </c>
      <c r="C129" s="7">
        <f>ABS('Mean and Peak Coefficients'!C128*0.5*1.2*$E$4^2*$B$5^2*$B$5)</f>
        <v>2751.2139136369638</v>
      </c>
      <c r="D129" s="7">
        <f>ABS('Mean and Peak Coefficients'!D128*0.5*1.2*$E$4^2*$B$5^2*$B$5)</f>
        <v>18315.504671092232</v>
      </c>
      <c r="E129" s="7">
        <f>ABS('Mean and Peak Coefficients'!E128*0.5*1.2*$E$4^2*$B$5^2*$B$5)</f>
        <v>30407.17166240076</v>
      </c>
      <c r="F129" s="7">
        <f>ABS('Mean and Peak Coefficients'!F128*0.5*1.2*$E$4^2*$B$5^2*$B$5)</f>
        <v>5531.0300290195291</v>
      </c>
      <c r="G129" s="7">
        <f>ABS('Mean and Peak Coefficients'!G128*0.5*1.2*$E$4^2*$B$5^2*$B$5)</f>
        <v>64267.904589127247</v>
      </c>
      <c r="H129" s="7">
        <f>ABS('Mean and Peak Coefficients'!H128*0.5*1.2*$E$4^2*$B$5^2*$B$5)</f>
        <v>20499.270871779947</v>
      </c>
      <c r="I129" s="7">
        <f>ABS('Mean and Peak Coefficients'!I128*0.5*1.2*$E$4^2*$B$5^2*$B$5)</f>
        <v>415.10301590297286</v>
      </c>
      <c r="M129" s="11">
        <v>60</v>
      </c>
      <c r="N129" s="7">
        <f>ABS('Mean and Peak Coefficients'!N128*0.5*1.2*$P$4^2*$M$5^2*$M$5)</f>
        <v>19840.361336617116</v>
      </c>
      <c r="O129" s="7">
        <f>ABS('Mean and Peak Coefficients'!O128*0.5*1.2*$P$4^2*$M$5^2*$M$5)</f>
        <v>29747.148202180182</v>
      </c>
      <c r="P129" s="7">
        <f>ABS('Mean and Peak Coefficients'!P128*0.5*1.2*$P$4^2*$M$5^2*$M$5)</f>
        <v>47308.928118085823</v>
      </c>
      <c r="Q129" s="7">
        <f>ABS('Mean and Peak Coefficients'!Q128*0.5*1.2*$P$4^2*$M$5^2*$M$5)</f>
        <v>9007.0422413532779</v>
      </c>
      <c r="R129" s="7">
        <f>ABS('Mean and Peak Coefficients'!R128*0.5*1.2*$P$4^2*$M$5^2*$M$5)</f>
        <v>66552.21028455114</v>
      </c>
      <c r="S129" s="7">
        <f>ABS('Mean and Peak Coefficients'!S128*0.5*1.2*$P$4^2*$M$5^2*$M$5)</f>
        <v>50706.466847902884</v>
      </c>
      <c r="T129" s="7">
        <f>ABS('Mean and Peak Coefficients'!T128*0.5*1.2*$P$4^2*$M$5^2*$M$5)</f>
        <v>1000.1996161346245</v>
      </c>
    </row>
    <row r="130" spans="1:20" x14ac:dyDescent="0.35">
      <c r="B130" s="11">
        <v>75</v>
      </c>
      <c r="C130" s="7">
        <f>ABS('Mean and Peak Coefficients'!C129*0.5*1.2*$E$4^2*$B$5^2*$B$5)</f>
        <v>7481.9103753347335</v>
      </c>
      <c r="D130" s="7">
        <f>ABS('Mean and Peak Coefficients'!D129*0.5*1.2*$E$4^2*$B$5^2*$B$5)</f>
        <v>19223.826211618081</v>
      </c>
      <c r="E130" s="7">
        <f>ABS('Mean and Peak Coefficients'!E129*0.5*1.2*$E$4^2*$B$5^2*$B$5)</f>
        <v>50684.856649464848</v>
      </c>
      <c r="F130" s="7">
        <f>ABS('Mean and Peak Coefficients'!F129*0.5*1.2*$E$4^2*$B$5^2*$B$5)</f>
        <v>5518.1439242624665</v>
      </c>
      <c r="G130" s="7">
        <f>ABS('Mean and Peak Coefficients'!G129*0.5*1.2*$E$4^2*$B$5^2*$B$5)</f>
        <v>67768.81875404001</v>
      </c>
      <c r="H130" s="7">
        <f>ABS('Mean and Peak Coefficients'!H129*0.5*1.2*$E$4^2*$B$5^2*$B$5)</f>
        <v>32509.19119355033</v>
      </c>
      <c r="I130" s="7">
        <f>ABS('Mean and Peak Coefficients'!I129*0.5*1.2*$E$4^2*$B$5^2*$B$5)</f>
        <v>3568.2213431628352</v>
      </c>
      <c r="M130" s="11">
        <v>75</v>
      </c>
      <c r="N130" s="7">
        <f>ABS('Mean and Peak Coefficients'!N129*0.5*1.2*$P$4^2*$M$5^2*$M$5)</f>
        <v>5848.4896264315103</v>
      </c>
      <c r="O130" s="7">
        <f>ABS('Mean and Peak Coefficients'!O129*0.5*1.2*$P$4^2*$M$5^2*$M$5)</f>
        <v>24690.166952905343</v>
      </c>
      <c r="P130" s="7">
        <f>ABS('Mean and Peak Coefficients'!P129*0.5*1.2*$P$4^2*$M$5^2*$M$5)</f>
        <v>75110.62178956077</v>
      </c>
      <c r="Q130" s="7">
        <f>ABS('Mean and Peak Coefficients'!Q129*0.5*1.2*$P$4^2*$M$5^2*$M$5)</f>
        <v>9957.7202910923588</v>
      </c>
      <c r="R130" s="7">
        <f>ABS('Mean and Peak Coefficients'!R129*0.5*1.2*$P$4^2*$M$5^2*$M$5)</f>
        <v>110501.406027698</v>
      </c>
      <c r="S130" s="7">
        <f>ABS('Mean and Peak Coefficients'!S129*0.5*1.2*$P$4^2*$M$5^2*$M$5)</f>
        <v>16617.565659643293</v>
      </c>
      <c r="T130" s="7">
        <f>ABS('Mean and Peak Coefficients'!T129*0.5*1.2*$P$4^2*$M$5^2*$M$5)</f>
        <v>2545.1795472078775</v>
      </c>
    </row>
    <row r="131" spans="1:20" x14ac:dyDescent="0.35">
      <c r="B131" s="11">
        <v>90</v>
      </c>
      <c r="C131" s="7">
        <f>ABS('Mean and Peak Coefficients'!C130*0.5*1.2*$E$4^2*$B$5^2*$B$5)</f>
        <v>9129.5207578172922</v>
      </c>
      <c r="D131" s="7">
        <f>ABS('Mean and Peak Coefficients'!D130*0.5*1.2*$E$4^2*$B$5^2*$B$5)</f>
        <v>39245.24480704483</v>
      </c>
      <c r="E131" s="7">
        <f>ABS('Mean and Peak Coefficients'!E130*0.5*1.2*$E$4^2*$B$5^2*$B$5)</f>
        <v>52567.263544897483</v>
      </c>
      <c r="F131" s="7">
        <f>ABS('Mean and Peak Coefficients'!F130*0.5*1.2*$E$4^2*$B$5^2*$B$5)</f>
        <v>159.06549182426068</v>
      </c>
      <c r="G131" s="7">
        <f>ABS('Mean and Peak Coefficients'!G130*0.5*1.2*$E$4^2*$B$5^2*$B$5)</f>
        <v>57713.954970948071</v>
      </c>
      <c r="H131" s="7">
        <f>ABS('Mean and Peak Coefficients'!H130*0.5*1.2*$E$4^2*$B$5^2*$B$5)</f>
        <v>40621.318572191551</v>
      </c>
      <c r="I131" s="7">
        <f>ABS('Mean and Peak Coefficients'!I130*0.5*1.2*$E$4^2*$B$5^2*$B$5)</f>
        <v>3044.7666183593465</v>
      </c>
      <c r="M131" s="11">
        <v>90</v>
      </c>
      <c r="N131" s="7">
        <f>ABS('Mean and Peak Coefficients'!N130*0.5*1.2*$P$4^2*$M$5^2*$M$5)</f>
        <v>60071.30703748775</v>
      </c>
      <c r="O131" s="7">
        <f>ABS('Mean and Peak Coefficients'!O130*0.5*1.2*$P$4^2*$M$5^2*$M$5)</f>
        <v>64650.479912468814</v>
      </c>
      <c r="P131" s="7">
        <f>ABS('Mean and Peak Coefficients'!P130*0.5*1.2*$P$4^2*$M$5^2*$M$5)</f>
        <v>119789.93020271619</v>
      </c>
      <c r="Q131" s="7">
        <f>ABS('Mean and Peak Coefficients'!Q130*0.5*1.2*$P$4^2*$M$5^2*$M$5)</f>
        <v>15239.381900255439</v>
      </c>
      <c r="R131" s="7">
        <f>ABS('Mean and Peak Coefficients'!R130*0.5*1.2*$P$4^2*$M$5^2*$M$5)</f>
        <v>113767.95428196574</v>
      </c>
      <c r="S131" s="7">
        <f>ABS('Mean and Peak Coefficients'!S130*0.5*1.2*$P$4^2*$M$5^2*$M$5)</f>
        <v>15780.674275474048</v>
      </c>
      <c r="T131" s="7">
        <f>ABS('Mean and Peak Coefficients'!T130*0.5*1.2*$P$4^2*$M$5^2*$M$5)</f>
        <v>9725.8539153114034</v>
      </c>
    </row>
    <row r="132" spans="1:20" x14ac:dyDescent="0.35">
      <c r="C132" s="7"/>
      <c r="D132" s="7"/>
      <c r="E132" s="7"/>
      <c r="F132" s="7"/>
      <c r="G132" s="7"/>
      <c r="H132" s="7"/>
      <c r="I132" s="7"/>
      <c r="N132" s="7"/>
      <c r="O132" s="7"/>
      <c r="P132" s="7"/>
      <c r="Q132" s="7"/>
      <c r="R132" s="7"/>
      <c r="S132" s="7"/>
      <c r="T132" s="7"/>
    </row>
    <row r="134" spans="1:20" x14ac:dyDescent="0.35">
      <c r="A134" t="s">
        <v>61</v>
      </c>
      <c r="B134" t="s">
        <v>1</v>
      </c>
      <c r="C134" s="45" t="s">
        <v>22</v>
      </c>
      <c r="D134" s="45"/>
      <c r="E134" s="45"/>
      <c r="F134" s="45"/>
      <c r="G134" s="45"/>
      <c r="H134" s="45"/>
      <c r="I134" s="45"/>
      <c r="L134" t="s">
        <v>61</v>
      </c>
      <c r="M134" t="s">
        <v>1</v>
      </c>
      <c r="N134" s="45" t="s">
        <v>22</v>
      </c>
      <c r="O134" s="45"/>
      <c r="P134" s="45"/>
      <c r="Q134" s="45"/>
      <c r="R134" s="45"/>
      <c r="S134" s="45"/>
      <c r="T134" s="45"/>
    </row>
    <row r="135" spans="1:20" x14ac:dyDescent="0.35">
      <c r="B135" s="8" t="s">
        <v>24</v>
      </c>
      <c r="C135" s="9">
        <v>0</v>
      </c>
      <c r="D135" s="9">
        <v>30</v>
      </c>
      <c r="E135" s="9">
        <v>60</v>
      </c>
      <c r="F135" s="10">
        <v>90</v>
      </c>
      <c r="G135" s="10">
        <v>120</v>
      </c>
      <c r="H135" s="10">
        <v>150</v>
      </c>
      <c r="I135" s="10">
        <v>180</v>
      </c>
      <c r="M135" s="8" t="s">
        <v>24</v>
      </c>
      <c r="N135" s="9">
        <v>0</v>
      </c>
      <c r="O135" s="9">
        <v>30</v>
      </c>
      <c r="P135" s="9">
        <v>60</v>
      </c>
      <c r="Q135" s="10">
        <v>90</v>
      </c>
      <c r="R135" s="10">
        <v>120</v>
      </c>
      <c r="S135" s="10">
        <v>150</v>
      </c>
      <c r="T135" s="10">
        <v>180</v>
      </c>
    </row>
    <row r="136" spans="1:20" x14ac:dyDescent="0.35">
      <c r="A136" s="34" t="s">
        <v>116</v>
      </c>
      <c r="B136" s="11">
        <v>0</v>
      </c>
      <c r="C136" s="7">
        <f>ABS('Mean and Peak Coefficients'!C69*0.5*1.2*$E$2^2*$B$5^2*$B$6)</f>
        <v>27788.754754788795</v>
      </c>
      <c r="D136" s="7">
        <f>ABS('Mean and Peak Coefficients'!D69*0.5*1.2*$E$2^2*$B$5^2*$B$6)</f>
        <v>22636.371002720749</v>
      </c>
      <c r="E136" s="7">
        <f>ABS('Mean and Peak Coefficients'!E69*0.5*1.2*$E$2^2*$B$5^2*$B$6)</f>
        <v>15615.441547557724</v>
      </c>
      <c r="F136" s="7">
        <f>ABS('Mean and Peak Coefficients'!F69*0.5*1.2*$E$2^2*$B$5^2*$B$6)</f>
        <v>13900.795564982804</v>
      </c>
      <c r="G136" s="7">
        <f>ABS('Mean and Peak Coefficients'!G69*0.5*1.2*$E$2^2*$B$5^2*$B$6)</f>
        <v>18795.840122842121</v>
      </c>
      <c r="H136" s="7">
        <f>ABS('Mean and Peak Coefficients'!H69*0.5*1.2*$E$2^2*$B$5^2*$B$6)</f>
        <v>19885.09597317069</v>
      </c>
      <c r="I136" s="7">
        <f>ABS('Mean and Peak Coefficients'!I69*0.5*1.2*$E$2^2*$B$5^2*$B$6)</f>
        <v>19363.999124088248</v>
      </c>
      <c r="L136" s="34" t="s">
        <v>116</v>
      </c>
      <c r="M136" s="11">
        <v>0</v>
      </c>
      <c r="N136" s="7">
        <f>ABS('Mean and Peak Coefficients'!N69*0.5*1.2*$P$2^2*$M$5^2*$M$6)</f>
        <v>21701.657720260126</v>
      </c>
      <c r="O136" s="7">
        <f>ABS('Mean and Peak Coefficients'!O69*0.5*1.2*$P$2^2*$M$5^2*$M$6)</f>
        <v>15493.318578809802</v>
      </c>
      <c r="P136" s="7">
        <f>ABS('Mean and Peak Coefficients'!P69*0.5*1.2*$P$2^2*$M$5^2*$M$6)</f>
        <v>26794.886912103746</v>
      </c>
      <c r="Q136" s="7">
        <f>ABS('Mean and Peak Coefficients'!Q69*0.5*1.2*$P$2^2*$M$5^2*$M$6)</f>
        <v>11978.662457670354</v>
      </c>
      <c r="R136" s="7">
        <f>ABS('Mean and Peak Coefficients'!R69*0.5*1.2*$P$2^2*$M$5^2*$M$6)</f>
        <v>17235.16159187895</v>
      </c>
      <c r="S136" s="7">
        <f>ABS('Mean and Peak Coefficients'!S69*0.5*1.2*$P$2^2*$M$5^2*$M$6)</f>
        <v>17917.397879018761</v>
      </c>
      <c r="T136" s="7">
        <f>ABS('Mean and Peak Coefficients'!T69*0.5*1.2*$P$2^2*$M$5^2*$M$6)</f>
        <v>16889.754557389642</v>
      </c>
    </row>
    <row r="137" spans="1:20" x14ac:dyDescent="0.35">
      <c r="A137" s="34" t="s">
        <v>117</v>
      </c>
      <c r="B137" s="11">
        <v>0</v>
      </c>
      <c r="C137" s="7">
        <f>ABS('Mean and Peak Coefficients'!C69*0.5*1.2*$E$4^2*$B$5^2*$B$6)</f>
        <v>6947.1886886971988</v>
      </c>
      <c r="D137" s="7">
        <f>ABS('Mean and Peak Coefficients'!D69*0.5*1.2*$E$4^2*$B$5^2*$B$6)</f>
        <v>5659.0927506801872</v>
      </c>
      <c r="E137" s="7">
        <f>ABS('Mean and Peak Coefficients'!E69*0.5*1.2*$E$4^2*$B$5^2*$B$6)</f>
        <v>3903.8603868894311</v>
      </c>
      <c r="F137" s="7">
        <f>ABS('Mean and Peak Coefficients'!F69*0.5*1.2*$E$4^2*$B$5^2*$B$6)</f>
        <v>3475.1988912457009</v>
      </c>
      <c r="G137" s="7">
        <f>ABS('Mean and Peak Coefficients'!G69*0.5*1.2*$E$4^2*$B$5^2*$B$6)</f>
        <v>4698.9600307105302</v>
      </c>
      <c r="H137" s="7">
        <f>ABS('Mean and Peak Coefficients'!H69*0.5*1.2*$E$4^2*$B$5^2*$B$6)</f>
        <v>4971.2739932926725</v>
      </c>
      <c r="I137" s="7">
        <f>ABS('Mean and Peak Coefficients'!I69*0.5*1.2*$E$4^2*$B$5^2*$B$6)</f>
        <v>4840.9997810220621</v>
      </c>
      <c r="L137" s="34" t="s">
        <v>117</v>
      </c>
      <c r="M137" s="11">
        <v>0</v>
      </c>
      <c r="N137" s="7">
        <f>ABS('Mean and Peak Coefficients'!N69*0.5*1.2*$P$4^2*$M$5^2*$M$6)</f>
        <v>5425.4144300650314</v>
      </c>
      <c r="O137" s="7">
        <f>ABS('Mean and Peak Coefficients'!O69*0.5*1.2*$P$4^2*$M$5^2*$M$6)</f>
        <v>3873.3296447024504</v>
      </c>
      <c r="P137" s="7">
        <f>ABS('Mean and Peak Coefficients'!P69*0.5*1.2*$P$4^2*$M$5^2*$M$6)</f>
        <v>6698.7217280259365</v>
      </c>
      <c r="Q137" s="7">
        <f>ABS('Mean and Peak Coefficients'!Q69*0.5*1.2*$P$4^2*$M$5^2*$M$6)</f>
        <v>2994.6656144175886</v>
      </c>
      <c r="R137" s="7">
        <f>ABS('Mean and Peak Coefficients'!R69*0.5*1.2*$P$4^2*$M$5^2*$M$6)</f>
        <v>4308.7903979697376</v>
      </c>
      <c r="S137" s="7">
        <f>ABS('Mean and Peak Coefficients'!S69*0.5*1.2*$P$4^2*$M$5^2*$M$6)</f>
        <v>4479.3494697546903</v>
      </c>
      <c r="T137" s="7">
        <f>ABS('Mean and Peak Coefficients'!T69*0.5*1.2*$P$4^2*$M$5^2*$M$6)</f>
        <v>4222.4386393474106</v>
      </c>
    </row>
    <row r="138" spans="1:20" x14ac:dyDescent="0.35">
      <c r="B138" s="11">
        <v>15</v>
      </c>
      <c r="C138" s="7">
        <f>ABS('Mean and Peak Coefficients'!C70*0.5*1.2*$E$4^2*$B$5^2*$B$6)</f>
        <v>19153.888187559583</v>
      </c>
      <c r="D138" s="7">
        <f>ABS('Mean and Peak Coefficients'!D70*0.5*1.2*$E$4^2*$B$5^2*$B$6)</f>
        <v>14644.260946856184</v>
      </c>
      <c r="E138" s="7">
        <f>ABS('Mean and Peak Coefficients'!E70*0.5*1.2*$E$4^2*$B$5^2*$B$6)</f>
        <v>9917.3487941905532</v>
      </c>
      <c r="F138" s="7">
        <f>ABS('Mean and Peak Coefficients'!F70*0.5*1.2*$E$4^2*$B$5^2*$B$6)</f>
        <v>683.78183694050722</v>
      </c>
      <c r="G138" s="7">
        <f>ABS('Mean and Peak Coefficients'!G70*0.5*1.2*$E$4^2*$B$5^2*$B$6)</f>
        <v>10644.745871128844</v>
      </c>
      <c r="H138" s="7">
        <f>ABS('Mean and Peak Coefficients'!H70*0.5*1.2*$E$4^2*$B$5^2*$B$6)</f>
        <v>17676.985202370131</v>
      </c>
      <c r="I138" s="7">
        <f>ABS('Mean and Peak Coefficients'!I70*0.5*1.2*$E$4^2*$B$5^2*$B$6)</f>
        <v>22206.468854467912</v>
      </c>
      <c r="M138" s="11">
        <v>15</v>
      </c>
      <c r="N138" s="7">
        <f>ABS('Mean and Peak Coefficients'!N70*0.5*1.2*$P$4^2*$M$5^2*$M$6)</f>
        <v>30963.10570752604</v>
      </c>
      <c r="O138" s="7">
        <f>ABS('Mean and Peak Coefficients'!O70*0.5*1.2*$P$4^2*$M$5^2*$M$6)</f>
        <v>8103.1389652686357</v>
      </c>
      <c r="P138" s="7">
        <f>ABS('Mean and Peak Coefficients'!P70*0.5*1.2*$P$4^2*$M$5^2*$M$6)</f>
        <v>12116.932399145262</v>
      </c>
      <c r="Q138" s="7">
        <f>ABS('Mean and Peak Coefficients'!Q70*0.5*1.2*$P$4^2*$M$5^2*$M$6)</f>
        <v>409.59761965218127</v>
      </c>
      <c r="R138" s="7">
        <f>ABS('Mean and Peak Coefficients'!R70*0.5*1.2*$P$4^2*$M$5^2*$M$6)</f>
        <v>5697.3324202447147</v>
      </c>
      <c r="S138" s="7">
        <f>ABS('Mean and Peak Coefficients'!S70*0.5*1.2*$P$4^2*$M$5^2*$M$6)</f>
        <v>11040.675044464668</v>
      </c>
      <c r="T138" s="7">
        <f>ABS('Mean and Peak Coefficients'!T70*0.5*1.2*$P$4^2*$M$5^2*$M$6)</f>
        <v>14262.590124229468</v>
      </c>
    </row>
    <row r="139" spans="1:20" x14ac:dyDescent="0.35">
      <c r="B139" s="11">
        <v>30</v>
      </c>
      <c r="C139" s="7">
        <f>ABS('Mean and Peak Coefficients'!C71*0.5*1.2*$E$4^2*$B$5^2*$B$6)</f>
        <v>73169.86130029113</v>
      </c>
      <c r="D139" s="7">
        <f>ABS('Mean and Peak Coefficients'!D71*0.5*1.2*$E$4^2*$B$5^2*$B$6)</f>
        <v>61544.253975376785</v>
      </c>
      <c r="E139" s="7">
        <f>ABS('Mean and Peak Coefficients'!E71*0.5*1.2*$E$4^2*$B$5^2*$B$6)</f>
        <v>34374.586665336465</v>
      </c>
      <c r="F139" s="7">
        <f>ABS('Mean and Peak Coefficients'!F71*0.5*1.2*$E$4^2*$B$5^2*$B$6)</f>
        <v>911.95880581275003</v>
      </c>
      <c r="G139" s="7">
        <f>ABS('Mean and Peak Coefficients'!G71*0.5*1.2*$E$4^2*$B$5^2*$B$6)</f>
        <v>31422.620470920505</v>
      </c>
      <c r="H139" s="7">
        <f>ABS('Mean and Peak Coefficients'!H71*0.5*1.2*$E$4^2*$B$5^2*$B$6)</f>
        <v>54146.65717845194</v>
      </c>
      <c r="I139" s="7">
        <f>ABS('Mean and Peak Coefficients'!I71*0.5*1.2*$E$4^2*$B$5^2*$B$6)</f>
        <v>58352.387022644376</v>
      </c>
      <c r="M139" s="11">
        <v>30</v>
      </c>
      <c r="N139" s="7">
        <f>ABS('Mean and Peak Coefficients'!N71*0.5*1.2*$P$4^2*$M$5^2*$M$6)</f>
        <v>61561.741353137048</v>
      </c>
      <c r="O139" s="7">
        <f>ABS('Mean and Peak Coefficients'!O71*0.5*1.2*$P$4^2*$M$5^2*$M$6)</f>
        <v>40591.511768005745</v>
      </c>
      <c r="P139" s="7">
        <f>ABS('Mean and Peak Coefficients'!P71*0.5*1.2*$P$4^2*$M$5^2*$M$6)</f>
        <v>19218.32630077911</v>
      </c>
      <c r="Q139" s="7">
        <f>ABS('Mean and Peak Coefficients'!Q71*0.5*1.2*$P$4^2*$M$5^2*$M$6)</f>
        <v>1179.4421860169027</v>
      </c>
      <c r="R139" s="7">
        <f>ABS('Mean and Peak Coefficients'!R71*0.5*1.2*$P$4^2*$M$5^2*$M$6)</f>
        <v>26294.613273147905</v>
      </c>
      <c r="S139" s="7">
        <f>ABS('Mean and Peak Coefficients'!S71*0.5*1.2*$P$4^2*$M$5^2*$M$6)</f>
        <v>57631.89799908088</v>
      </c>
      <c r="T139" s="7">
        <f>ABS('Mean and Peak Coefficients'!T71*0.5*1.2*$P$4^2*$M$5^2*$M$6)</f>
        <v>51576.181395475658</v>
      </c>
    </row>
    <row r="140" spans="1:20" x14ac:dyDescent="0.35">
      <c r="B140" s="11">
        <v>45</v>
      </c>
      <c r="C140" s="7">
        <f>ABS('Mean and Peak Coefficients'!C72*0.5*1.2*$E$4^2*$B$5^2*$B$6)</f>
        <v>89799.250898850922</v>
      </c>
      <c r="D140" s="7">
        <f>ABS('Mean and Peak Coefficients'!D72*0.5*1.2*$E$4^2*$B$5^2*$B$6)</f>
        <v>89911.474442933511</v>
      </c>
      <c r="E140" s="7">
        <f>ABS('Mean and Peak Coefficients'!E72*0.5*1.2*$E$4^2*$B$5^2*$B$6)</f>
        <v>64899.235398026525</v>
      </c>
      <c r="F140" s="7">
        <f>ABS('Mean and Peak Coefficients'!F72*0.5*1.2*$E$4^2*$B$5^2*$B$6)</f>
        <v>3689.369618705608</v>
      </c>
      <c r="G140" s="7">
        <f>ABS('Mean and Peak Coefficients'!G72*0.5*1.2*$E$4^2*$B$5^2*$B$6)</f>
        <v>68401.211666262418</v>
      </c>
      <c r="H140" s="7">
        <f>ABS('Mean and Peak Coefficients'!H72*0.5*1.2*$E$4^2*$B$5^2*$B$6)</f>
        <v>77985.322517793917</v>
      </c>
      <c r="I140" s="7">
        <f>ABS('Mean and Peak Coefficients'!I72*0.5*1.2*$E$4^2*$B$5^2*$B$6)</f>
        <v>73795.310323348836</v>
      </c>
      <c r="M140" s="11">
        <v>45</v>
      </c>
      <c r="N140" s="7">
        <f>ABS('Mean and Peak Coefficients'!N72*0.5*1.2*$P$4^2*$M$5^2*$M$6)</f>
        <v>78592.347269068036</v>
      </c>
      <c r="O140" s="7">
        <f>ABS('Mean and Peak Coefficients'!O72*0.5*1.2*$P$4^2*$M$5^2*$M$6)</f>
        <v>64401.666813853823</v>
      </c>
      <c r="P140" s="7">
        <f>ABS('Mean and Peak Coefficients'!P72*0.5*1.2*$P$4^2*$M$5^2*$M$6)</f>
        <v>54118.448215638949</v>
      </c>
      <c r="Q140" s="7">
        <f>ABS('Mean and Peak Coefficients'!Q72*0.5*1.2*$P$4^2*$M$5^2*$M$6)</f>
        <v>1834.3959587545942</v>
      </c>
      <c r="R140" s="7">
        <f>ABS('Mean and Peak Coefficients'!R72*0.5*1.2*$P$4^2*$M$5^2*$M$6)</f>
        <v>51231.968572462196</v>
      </c>
      <c r="S140" s="7">
        <f>ABS('Mean and Peak Coefficients'!S72*0.5*1.2*$P$4^2*$M$5^2*$M$6)</f>
        <v>78651.398290492958</v>
      </c>
      <c r="T140" s="7">
        <f>ABS('Mean and Peak Coefficients'!T72*0.5*1.2*$P$4^2*$M$5^2*$M$6)</f>
        <v>63233.829276630502</v>
      </c>
    </row>
    <row r="141" spans="1:20" x14ac:dyDescent="0.35">
      <c r="B141" s="11">
        <v>60</v>
      </c>
      <c r="C141" s="7">
        <f>ABS('Mean and Peak Coefficients'!C73*0.5*1.2*$E$4^2*$B$5^2*$B$6)</f>
        <v>101040.61172524554</v>
      </c>
      <c r="D141" s="7">
        <f>ABS('Mean and Peak Coefficients'!D73*0.5*1.2*$E$4^2*$B$5^2*$B$6)</f>
        <v>97511.934348660172</v>
      </c>
      <c r="E141" s="7">
        <f>ABS('Mean and Peak Coefficients'!E73*0.5*1.2*$E$4^2*$B$5^2*$B$6)</f>
        <v>83355.149895286158</v>
      </c>
      <c r="F141" s="7">
        <f>ABS('Mean and Peak Coefficients'!F73*0.5*1.2*$E$4^2*$B$5^2*$B$6)</f>
        <v>872.43530695074674</v>
      </c>
      <c r="G141" s="7">
        <f>ABS('Mean and Peak Coefficients'!G73*0.5*1.2*$E$4^2*$B$5^2*$B$6)</f>
        <v>78925.768636721623</v>
      </c>
      <c r="H141" s="7">
        <f>ABS('Mean and Peak Coefficients'!H73*0.5*1.2*$E$4^2*$B$5^2*$B$6)</f>
        <v>81811.492852413503</v>
      </c>
      <c r="I141" s="7">
        <f>ABS('Mean and Peak Coefficients'!I73*0.5*1.2*$E$4^2*$B$5^2*$B$6)</f>
        <v>92229.525014933344</v>
      </c>
      <c r="M141" s="11">
        <v>60</v>
      </c>
      <c r="N141" s="7">
        <f>ABS('Mean and Peak Coefficients'!N73*0.5*1.2*$P$4^2*$M$5^2*$M$6)</f>
        <v>97693.820572023498</v>
      </c>
      <c r="O141" s="7">
        <f>ABS('Mean and Peak Coefficients'!O73*0.5*1.2*$P$4^2*$M$5^2*$M$6)</f>
        <v>83389.792214478133</v>
      </c>
      <c r="P141" s="7">
        <f>ABS('Mean and Peak Coefficients'!P73*0.5*1.2*$P$4^2*$M$5^2*$M$6)</f>
        <v>69393.586543803904</v>
      </c>
      <c r="Q141" s="7">
        <f>ABS('Mean and Peak Coefficients'!Q73*0.5*1.2*$P$4^2*$M$5^2*$M$6)</f>
        <v>592.72594836945552</v>
      </c>
      <c r="R141" s="7">
        <f>ABS('Mean and Peak Coefficients'!R73*0.5*1.2*$P$4^2*$M$5^2*$M$6)</f>
        <v>69438.474310447215</v>
      </c>
      <c r="S141" s="7">
        <f>ABS('Mean and Peak Coefficients'!S73*0.5*1.2*$P$4^2*$M$5^2*$M$6)</f>
        <v>70867.915784305573</v>
      </c>
      <c r="T141" s="7">
        <f>ABS('Mean and Peak Coefficients'!T73*0.5*1.2*$P$4^2*$M$5^2*$M$6)</f>
        <v>94625.415680932521</v>
      </c>
    </row>
    <row r="142" spans="1:20" x14ac:dyDescent="0.35">
      <c r="B142" s="11">
        <v>75</v>
      </c>
      <c r="C142" s="7">
        <f>ABS('Mean and Peak Coefficients'!C74*0.5*1.2*$E$4^2*$B$5^2*$B$6)</f>
        <v>105312.60673414754</v>
      </c>
      <c r="D142" s="7">
        <f>ABS('Mean and Peak Coefficients'!D74*0.5*1.2*$E$4^2*$B$5^2*$B$6)</f>
        <v>99966.994994484834</v>
      </c>
      <c r="E142" s="7">
        <f>ABS('Mean and Peak Coefficients'!E74*0.5*1.2*$E$4^2*$B$5^2*$B$6)</f>
        <v>92014.866893095663</v>
      </c>
      <c r="F142" s="7">
        <f>ABS('Mean and Peak Coefficients'!F74*0.5*1.2*$E$4^2*$B$5^2*$B$6)</f>
        <v>5005.7598175409203</v>
      </c>
      <c r="G142" s="7">
        <f>ABS('Mean and Peak Coefficients'!G74*0.5*1.2*$E$4^2*$B$5^2*$B$6)</f>
        <v>85474.15709564522</v>
      </c>
      <c r="H142" s="7">
        <f>ABS('Mean and Peak Coefficients'!H74*0.5*1.2*$E$4^2*$B$5^2*$B$6)</f>
        <v>96442.482756090583</v>
      </c>
      <c r="I142" s="7">
        <f>ABS('Mean and Peak Coefficients'!I74*0.5*1.2*$E$4^2*$B$5^2*$B$6)</f>
        <v>95802.701080276136</v>
      </c>
      <c r="M142" s="11">
        <v>75</v>
      </c>
      <c r="N142" s="7">
        <f>ABS('Mean and Peak Coefficients'!N74*0.5*1.2*$P$4^2*$M$5^2*$M$6)</f>
        <v>97868.111544157364</v>
      </c>
      <c r="O142" s="7">
        <f>ABS('Mean and Peak Coefficients'!O74*0.5*1.2*$P$4^2*$M$5^2*$M$6)</f>
        <v>93857.34646969552</v>
      </c>
      <c r="P142" s="7">
        <f>ABS('Mean and Peak Coefficients'!P74*0.5*1.2*$P$4^2*$M$5^2*$M$6)</f>
        <v>82982.04775820169</v>
      </c>
      <c r="Q142" s="7">
        <f>ABS('Mean and Peak Coefficients'!Q74*0.5*1.2*$P$4^2*$M$5^2*$M$6)</f>
        <v>1275.1252519595687</v>
      </c>
      <c r="R142" s="7">
        <f>ABS('Mean and Peak Coefficients'!R74*0.5*1.2*$P$4^2*$M$5^2*$M$6)</f>
        <v>98835.309502080912</v>
      </c>
      <c r="S142" s="7">
        <f>ABS('Mean and Peak Coefficients'!S74*0.5*1.2*$P$4^2*$M$5^2*$M$6)</f>
        <v>82603.582441635124</v>
      </c>
      <c r="T142" s="7">
        <f>ABS('Mean and Peak Coefficients'!T74*0.5*1.2*$P$4^2*$M$5^2*$M$6)</f>
        <v>95984.314983350443</v>
      </c>
    </row>
    <row r="143" spans="1:20" x14ac:dyDescent="0.35">
      <c r="B143" s="11">
        <v>90</v>
      </c>
      <c r="C143" s="7">
        <f>ABS('Mean and Peak Coefficients'!C75*0.5*1.2*$E$4^2*$B$5^2*$B$6)</f>
        <v>106493.60504779787</v>
      </c>
      <c r="D143" s="7">
        <f>ABS('Mean and Peak Coefficients'!D75*0.5*1.2*$E$4^2*$B$5^2*$B$6)</f>
        <v>98531.810766651193</v>
      </c>
      <c r="E143" s="7">
        <f>ABS('Mean and Peak Coefficients'!E75*0.5*1.2*$E$4^2*$B$5^2*$B$6)</f>
        <v>94990.432308263538</v>
      </c>
      <c r="F143" s="7">
        <f>ABS('Mean and Peak Coefficients'!F75*0.5*1.2*$E$4^2*$B$5^2*$B$6)</f>
        <v>2019.371170033666</v>
      </c>
      <c r="G143" s="7">
        <f>ABS('Mean and Peak Coefficients'!G75*0.5*1.2*$E$4^2*$B$5^2*$B$6)</f>
        <v>91695.82422566475</v>
      </c>
      <c r="H143" s="7">
        <f>ABS('Mean and Peak Coefficients'!H75*0.5*1.2*$E$4^2*$B$5^2*$B$6)</f>
        <v>100197.64697221294</v>
      </c>
      <c r="I143" s="7">
        <f>ABS('Mean and Peak Coefficients'!I75*0.5*1.2*$E$4^2*$B$5^2*$B$6)</f>
        <v>105402.35157642438</v>
      </c>
      <c r="M143" s="11">
        <v>90</v>
      </c>
      <c r="N143" s="7">
        <f>ABS('Mean and Peak Coefficients'!N75*0.5*1.2*$P$4^2*$M$5^2*$M$6)</f>
        <v>103002.82342365665</v>
      </c>
      <c r="O143" s="7">
        <f>ABS('Mean and Peak Coefficients'!O75*0.5*1.2*$P$4^2*$M$5^2*$M$6)</f>
        <v>91524.999638399226</v>
      </c>
      <c r="P143" s="7">
        <f>ABS('Mean and Peak Coefficients'!P75*0.5*1.2*$P$4^2*$M$5^2*$M$6)</f>
        <v>87483.44317059865</v>
      </c>
      <c r="Q143" s="7">
        <f>ABS('Mean and Peak Coefficients'!Q75*0.5*1.2*$P$4^2*$M$5^2*$M$6)</f>
        <v>7890.8607071043725</v>
      </c>
      <c r="R143" s="7">
        <f>ABS('Mean and Peak Coefficients'!R75*0.5*1.2*$P$4^2*$M$5^2*$M$6)</f>
        <v>88764.533241033932</v>
      </c>
      <c r="S143" s="7">
        <f>ABS('Mean and Peak Coefficients'!S75*0.5*1.2*$P$4^2*$M$5^2*$M$6)</f>
        <v>92513.979125028389</v>
      </c>
      <c r="T143" s="7">
        <f>ABS('Mean and Peak Coefficients'!T75*0.5*1.2*$P$4^2*$M$5^2*$M$6)</f>
        <v>95826.033850314445</v>
      </c>
    </row>
    <row r="144" spans="1:20" x14ac:dyDescent="0.35">
      <c r="C144" s="7"/>
      <c r="D144" s="7"/>
      <c r="E144" s="7"/>
      <c r="F144" s="7"/>
      <c r="G144" s="7"/>
      <c r="H144" s="7"/>
      <c r="I144" s="7"/>
      <c r="N144" s="7"/>
      <c r="O144" s="7"/>
      <c r="P144" s="7"/>
      <c r="Q144" s="7"/>
      <c r="R144" s="7"/>
      <c r="S144" s="7"/>
      <c r="T144" s="7"/>
    </row>
    <row r="146" spans="1:20" x14ac:dyDescent="0.35">
      <c r="A146" t="s">
        <v>62</v>
      </c>
      <c r="B146" t="s">
        <v>1</v>
      </c>
      <c r="C146" s="45" t="s">
        <v>22</v>
      </c>
      <c r="D146" s="45"/>
      <c r="E146" s="45"/>
      <c r="F146" s="45"/>
      <c r="G146" s="45"/>
      <c r="H146" s="45"/>
      <c r="I146" s="45"/>
      <c r="L146" t="s">
        <v>62</v>
      </c>
      <c r="M146" t="s">
        <v>1</v>
      </c>
      <c r="N146" s="45" t="s">
        <v>22</v>
      </c>
      <c r="O146" s="45"/>
      <c r="P146" s="45"/>
      <c r="Q146" s="45"/>
      <c r="R146" s="45"/>
      <c r="S146" s="45"/>
      <c r="T146" s="45"/>
    </row>
    <row r="147" spans="1:20" x14ac:dyDescent="0.35">
      <c r="B147" s="8" t="s">
        <v>24</v>
      </c>
      <c r="C147" s="9">
        <v>0</v>
      </c>
      <c r="D147" s="9">
        <v>30</v>
      </c>
      <c r="E147" s="9">
        <v>60</v>
      </c>
      <c r="F147" s="10">
        <v>90</v>
      </c>
      <c r="G147" s="10">
        <v>120</v>
      </c>
      <c r="H147" s="10">
        <v>150</v>
      </c>
      <c r="I147" s="10">
        <v>180</v>
      </c>
      <c r="M147" s="8" t="s">
        <v>24</v>
      </c>
      <c r="N147" s="9">
        <v>0</v>
      </c>
      <c r="O147" s="9">
        <v>30</v>
      </c>
      <c r="P147" s="9">
        <v>60</v>
      </c>
      <c r="Q147" s="10">
        <v>90</v>
      </c>
      <c r="R147" s="10">
        <v>120</v>
      </c>
      <c r="S147" s="10">
        <v>150</v>
      </c>
      <c r="T147" s="10">
        <v>180</v>
      </c>
    </row>
    <row r="148" spans="1:20" x14ac:dyDescent="0.35">
      <c r="A148" s="34" t="s">
        <v>116</v>
      </c>
      <c r="B148" s="11">
        <v>0</v>
      </c>
      <c r="C148" s="7">
        <f>ABS('Mean and Peak Coefficients'!C80*0.5*1.2*$E$2^2*$B$5^2*$B$6)</f>
        <v>119420.17598038538</v>
      </c>
      <c r="D148" s="7">
        <f>ABS('Mean and Peak Coefficients'!D80*0.5*1.2*$E$2^2*$B$5^2*$B$6)</f>
        <v>96106.375477581838</v>
      </c>
      <c r="E148" s="7">
        <f>ABS('Mean and Peak Coefficients'!E80*0.5*1.2*$E$2^2*$B$5^2*$B$6)</f>
        <v>76084.079934584559</v>
      </c>
      <c r="F148" s="7">
        <f>ABS('Mean and Peak Coefficients'!F80*0.5*1.2*$E$2^2*$B$5^2*$B$6)</f>
        <v>51087.139857499533</v>
      </c>
      <c r="G148" s="7">
        <f>ABS('Mean and Peak Coefficients'!G80*0.5*1.2*$E$2^2*$B$5^2*$B$6)</f>
        <v>92428.306605785983</v>
      </c>
      <c r="H148" s="7">
        <f>ABS('Mean and Peak Coefficients'!H80*0.5*1.2*$E$2^2*$B$5^2*$B$6)</f>
        <v>78872.129499513147</v>
      </c>
      <c r="I148" s="7">
        <f>ABS('Mean and Peak Coefficients'!I80*0.5*1.2*$E$2^2*$B$5^2*$B$6)</f>
        <v>95940.263283673485</v>
      </c>
      <c r="L148" s="34" t="s">
        <v>116</v>
      </c>
      <c r="M148" s="11">
        <v>0</v>
      </c>
      <c r="N148" s="7">
        <f>ABS('Mean and Peak Coefficients'!N80*0.5*1.2*$P$2^2*$M$5^2*$M$6)</f>
        <v>214424.54326755481</v>
      </c>
      <c r="O148" s="7">
        <f>ABS('Mean and Peak Coefficients'!O80*0.5*1.2*$P$2^2*$M$5^2*$M$6)</f>
        <v>195818.27303313121</v>
      </c>
      <c r="P148" s="7">
        <f>ABS('Mean and Peak Coefficients'!P80*0.5*1.2*$P$2^2*$M$5^2*$M$6)</f>
        <v>200773.11920857584</v>
      </c>
      <c r="Q148" s="7">
        <f>ABS('Mean and Peak Coefficients'!Q80*0.5*1.2*$P$2^2*$M$5^2*$M$6)</f>
        <v>100434.93481728519</v>
      </c>
      <c r="R148" s="7">
        <f>ABS('Mean and Peak Coefficients'!R80*0.5*1.2*$P$2^2*$M$5^2*$M$6)</f>
        <v>149607.11712577296</v>
      </c>
      <c r="S148" s="7">
        <f>ABS('Mean and Peak Coefficients'!S80*0.5*1.2*$P$2^2*$M$5^2*$M$6)</f>
        <v>144883.53516586096</v>
      </c>
      <c r="T148" s="7">
        <f>ABS('Mean and Peak Coefficients'!T80*0.5*1.2*$P$2^2*$M$5^2*$M$6)</f>
        <v>178590.68082044346</v>
      </c>
    </row>
    <row r="149" spans="1:20" x14ac:dyDescent="0.35">
      <c r="A149" s="34" t="s">
        <v>117</v>
      </c>
      <c r="B149" s="11">
        <v>0</v>
      </c>
      <c r="C149" s="7">
        <f>ABS('Mean and Peak Coefficients'!C80*0.5*1.2*$E$4^2*$B$5^2*$B$6)</f>
        <v>29855.043995096345</v>
      </c>
      <c r="D149" s="7">
        <f>ABS('Mean and Peak Coefficients'!D80*0.5*1.2*$E$4^2*$B$5^2*$B$6)</f>
        <v>24026.593869395459</v>
      </c>
      <c r="E149" s="7">
        <f>ABS('Mean and Peak Coefficients'!E80*0.5*1.2*$E$4^2*$B$5^2*$B$6)</f>
        <v>19021.01998364614</v>
      </c>
      <c r="F149" s="7">
        <f>ABS('Mean and Peak Coefficients'!F80*0.5*1.2*$E$4^2*$B$5^2*$B$6)</f>
        <v>12771.784964374883</v>
      </c>
      <c r="G149" s="7">
        <f>ABS('Mean and Peak Coefficients'!G80*0.5*1.2*$E$4^2*$B$5^2*$B$6)</f>
        <v>23107.076651446496</v>
      </c>
      <c r="H149" s="7">
        <f>ABS('Mean and Peak Coefficients'!H80*0.5*1.2*$E$4^2*$B$5^2*$B$6)</f>
        <v>19718.032374878287</v>
      </c>
      <c r="I149" s="7">
        <f>ABS('Mean and Peak Coefficients'!I80*0.5*1.2*$E$4^2*$B$5^2*$B$6)</f>
        <v>23985.065820918371</v>
      </c>
      <c r="L149" s="34" t="s">
        <v>117</v>
      </c>
      <c r="M149" s="11">
        <v>0</v>
      </c>
      <c r="N149" s="7">
        <f>ABS('Mean and Peak Coefficients'!N80*0.5*1.2*$P$4^2*$M$5^2*$M$6)</f>
        <v>53606.135816888702</v>
      </c>
      <c r="O149" s="7">
        <f>ABS('Mean and Peak Coefficients'!O80*0.5*1.2*$P$4^2*$M$5^2*$M$6)</f>
        <v>48954.568258282801</v>
      </c>
      <c r="P149" s="7">
        <f>ABS('Mean and Peak Coefficients'!P80*0.5*1.2*$P$4^2*$M$5^2*$M$6)</f>
        <v>50193.279802143959</v>
      </c>
      <c r="Q149" s="7">
        <f>ABS('Mean and Peak Coefficients'!Q80*0.5*1.2*$P$4^2*$M$5^2*$M$6)</f>
        <v>25108.733704321297</v>
      </c>
      <c r="R149" s="7">
        <f>ABS('Mean and Peak Coefficients'!R80*0.5*1.2*$P$4^2*$M$5^2*$M$6)</f>
        <v>37401.77928144324</v>
      </c>
      <c r="S149" s="7">
        <f>ABS('Mean and Peak Coefficients'!S80*0.5*1.2*$P$4^2*$M$5^2*$M$6)</f>
        <v>36220.883791465239</v>
      </c>
      <c r="T149" s="7">
        <f>ABS('Mean and Peak Coefficients'!T80*0.5*1.2*$P$4^2*$M$5^2*$M$6)</f>
        <v>44647.670205110866</v>
      </c>
    </row>
    <row r="150" spans="1:20" x14ac:dyDescent="0.35">
      <c r="B150" s="11">
        <v>15</v>
      </c>
      <c r="C150" s="7">
        <f>ABS('Mean and Peak Coefficients'!C81*0.5*1.2*$E$4^2*$B$5^2*$B$6)</f>
        <v>48872.55795145523</v>
      </c>
      <c r="D150" s="7">
        <f>ABS('Mean and Peak Coefficients'!D81*0.5*1.2*$E$4^2*$B$5^2*$B$6)</f>
        <v>38494.055709526321</v>
      </c>
      <c r="E150" s="7">
        <f>ABS('Mean and Peak Coefficients'!E81*0.5*1.2*$E$4^2*$B$5^2*$B$6)</f>
        <v>23390.967373710355</v>
      </c>
      <c r="F150" s="7">
        <f>ABS('Mean and Peak Coefficients'!F81*0.5*1.2*$E$4^2*$B$5^2*$B$6)</f>
        <v>9956.2675681319106</v>
      </c>
      <c r="G150" s="7">
        <f>ABS('Mean and Peak Coefficients'!G81*0.5*1.2*$E$4^2*$B$5^2*$B$6)</f>
        <v>30584.001544301562</v>
      </c>
      <c r="H150" s="7">
        <f>ABS('Mean and Peak Coefficients'!H81*0.5*1.2*$E$4^2*$B$5^2*$B$6)</f>
        <v>41551.857132079487</v>
      </c>
      <c r="I150" s="7">
        <f>ABS('Mean and Peak Coefficients'!I81*0.5*1.2*$E$4^2*$B$5^2*$B$6)</f>
        <v>50641.439346833111</v>
      </c>
      <c r="M150" s="11">
        <v>15</v>
      </c>
      <c r="N150" s="7">
        <f>ABS('Mean and Peak Coefficients'!N81*0.5*1.2*$P$4^2*$M$5^2*$M$6)</f>
        <v>98706.238159384229</v>
      </c>
      <c r="O150" s="7">
        <f>ABS('Mean and Peak Coefficients'!O81*0.5*1.2*$P$4^2*$M$5^2*$M$6)</f>
        <v>40805.077509898663</v>
      </c>
      <c r="P150" s="7">
        <f>ABS('Mean and Peak Coefficients'!P81*0.5*1.2*$P$4^2*$M$5^2*$M$6)</f>
        <v>52294.233163349607</v>
      </c>
      <c r="Q150" s="7">
        <f>ABS('Mean and Peak Coefficients'!Q81*0.5*1.2*$P$4^2*$M$5^2*$M$6)</f>
        <v>16810.69568639249</v>
      </c>
      <c r="R150" s="7">
        <f>ABS('Mean and Peak Coefficients'!R81*0.5*1.2*$P$4^2*$M$5^2*$M$6)</f>
        <v>31004.572530416641</v>
      </c>
      <c r="S150" s="7">
        <f>ABS('Mean and Peak Coefficients'!S81*0.5*1.2*$P$4^2*$M$5^2*$M$6)</f>
        <v>71940.821620145522</v>
      </c>
      <c r="T150" s="7">
        <f>ABS('Mean and Peak Coefficients'!T81*0.5*1.2*$P$4^2*$M$5^2*$M$6)</f>
        <v>92524.909963901286</v>
      </c>
    </row>
    <row r="151" spans="1:20" x14ac:dyDescent="0.35">
      <c r="B151" s="11">
        <v>30</v>
      </c>
      <c r="C151" s="7">
        <f>ABS('Mean and Peak Coefficients'!C82*0.5*1.2*$E$4^2*$B$5^2*$B$6)</f>
        <v>113263.55279374642</v>
      </c>
      <c r="D151" s="7">
        <f>ABS('Mean and Peak Coefficients'!D82*0.5*1.2*$E$4^2*$B$5^2*$B$6)</f>
        <v>99098.688607859018</v>
      </c>
      <c r="E151" s="7">
        <f>ABS('Mean and Peak Coefficients'!E82*0.5*1.2*$E$4^2*$B$5^2*$B$6)</f>
        <v>54446.016805335224</v>
      </c>
      <c r="F151" s="7">
        <f>ABS('Mean and Peak Coefficients'!F82*0.5*1.2*$E$4^2*$B$5^2*$B$6)</f>
        <v>11231.574839051756</v>
      </c>
      <c r="G151" s="7">
        <f>ABS('Mean and Peak Coefficients'!G82*0.5*1.2*$E$4^2*$B$5^2*$B$6)</f>
        <v>48229.286872979319</v>
      </c>
      <c r="H151" s="7">
        <f>ABS('Mean and Peak Coefficients'!H82*0.5*1.2*$E$4^2*$B$5^2*$B$6)</f>
        <v>85678.861817333309</v>
      </c>
      <c r="I151" s="7">
        <f>ABS('Mean and Peak Coefficients'!I82*0.5*1.2*$E$4^2*$B$5^2*$B$6)</f>
        <v>91658.09100727459</v>
      </c>
      <c r="M151" s="11">
        <v>30</v>
      </c>
      <c r="N151" s="7">
        <f>ABS('Mean and Peak Coefficients'!N82*0.5*1.2*$P$4^2*$M$5^2*$M$6)</f>
        <v>141365.61192191902</v>
      </c>
      <c r="O151" s="7">
        <f>ABS('Mean and Peak Coefficients'!O82*0.5*1.2*$P$4^2*$M$5^2*$M$6)</f>
        <v>96095.780441305425</v>
      </c>
      <c r="P151" s="7">
        <f>ABS('Mean and Peak Coefficients'!P82*0.5*1.2*$P$4^2*$M$5^2*$M$6)</f>
        <v>65901.476616171945</v>
      </c>
      <c r="Q151" s="7">
        <f>ABS('Mean and Peak Coefficients'!Q82*0.5*1.2*$P$4^2*$M$5^2*$M$6)</f>
        <v>24759.271396456985</v>
      </c>
      <c r="R151" s="7">
        <f>ABS('Mean and Peak Coefficients'!R82*0.5*1.2*$P$4^2*$M$5^2*$M$6)</f>
        <v>70837.962665974032</v>
      </c>
      <c r="S151" s="7">
        <f>ABS('Mean and Peak Coefficients'!S82*0.5*1.2*$P$4^2*$M$5^2*$M$6)</f>
        <v>131443.05433706846</v>
      </c>
      <c r="T151" s="7">
        <f>ABS('Mean and Peak Coefficients'!T82*0.5*1.2*$P$4^2*$M$5^2*$M$6)</f>
        <v>115704.81115821878</v>
      </c>
    </row>
    <row r="152" spans="1:20" x14ac:dyDescent="0.35">
      <c r="B152" s="11">
        <v>45</v>
      </c>
      <c r="C152" s="7">
        <f>ABS('Mean and Peak Coefficients'!C83*0.5*1.2*$E$4^2*$B$5^2*$B$6)</f>
        <v>136709.71410616537</v>
      </c>
      <c r="D152" s="7">
        <f>ABS('Mean and Peak Coefficients'!D83*0.5*1.2*$E$4^2*$B$5^2*$B$6)</f>
        <v>133830.0064132878</v>
      </c>
      <c r="E152" s="7">
        <f>ABS('Mean and Peak Coefficients'!E83*0.5*1.2*$E$4^2*$B$5^2*$B$6)</f>
        <v>85951.145283715159</v>
      </c>
      <c r="F152" s="7">
        <f>ABS('Mean and Peak Coefficients'!F83*0.5*1.2*$E$4^2*$B$5^2*$B$6)</f>
        <v>11957.19812983297</v>
      </c>
      <c r="G152" s="7">
        <f>ABS('Mean and Peak Coefficients'!G83*0.5*1.2*$E$4^2*$B$5^2*$B$6)</f>
        <v>83271.339607948263</v>
      </c>
      <c r="H152" s="7">
        <f>ABS('Mean and Peak Coefficients'!H83*0.5*1.2*$E$4^2*$B$5^2*$B$6)</f>
        <v>107102.17140214703</v>
      </c>
      <c r="I152" s="7">
        <f>ABS('Mean and Peak Coefficients'!I83*0.5*1.2*$E$4^2*$B$5^2*$B$6)</f>
        <v>105585.71962844385</v>
      </c>
      <c r="M152" s="11">
        <v>45</v>
      </c>
      <c r="N152" s="7">
        <f>ABS('Mean and Peak Coefficients'!N83*0.5*1.2*$P$4^2*$M$5^2*$M$6)</f>
        <v>182848.89204445534</v>
      </c>
      <c r="O152" s="7">
        <f>ABS('Mean and Peak Coefficients'!O83*0.5*1.2*$P$4^2*$M$5^2*$M$6)</f>
        <v>143641.78617775594</v>
      </c>
      <c r="P152" s="7">
        <f>ABS('Mean and Peak Coefficients'!P83*0.5*1.2*$P$4^2*$M$5^2*$M$6)</f>
        <v>96138.183599894546</v>
      </c>
      <c r="Q152" s="7">
        <f>ABS('Mean and Peak Coefficients'!Q83*0.5*1.2*$P$4^2*$M$5^2*$M$6)</f>
        <v>23483.084331339483</v>
      </c>
      <c r="R152" s="7">
        <f>ABS('Mean and Peak Coefficients'!R83*0.5*1.2*$P$4^2*$M$5^2*$M$6)</f>
        <v>78928.501548399523</v>
      </c>
      <c r="S152" s="7">
        <f>ABS('Mean and Peak Coefficients'!S83*0.5*1.2*$P$4^2*$M$5^2*$M$6)</f>
        <v>148370.23421472972</v>
      </c>
      <c r="T152" s="7">
        <f>ABS('Mean and Peak Coefficients'!T83*0.5*1.2*$P$4^2*$M$5^2*$M$6)</f>
        <v>132389.68604133968</v>
      </c>
    </row>
    <row r="153" spans="1:20" x14ac:dyDescent="0.35">
      <c r="B153" s="11">
        <v>60</v>
      </c>
      <c r="C153" s="7">
        <f>ABS('Mean and Peak Coefficients'!C84*0.5*1.2*$E$4^2*$B$5^2*$B$6)</f>
        <v>153486.1969705665</v>
      </c>
      <c r="D153" s="7">
        <f>ABS('Mean and Peak Coefficients'!D84*0.5*1.2*$E$4^2*$B$5^2*$B$6)</f>
        <v>143363.60663608345</v>
      </c>
      <c r="E153" s="7">
        <f>ABS('Mean and Peak Coefficients'!E84*0.5*1.2*$E$4^2*$B$5^2*$B$6)</f>
        <v>101409.13751863681</v>
      </c>
      <c r="F153" s="7">
        <f>ABS('Mean and Peak Coefficients'!F84*0.5*1.2*$E$4^2*$B$5^2*$B$6)</f>
        <v>9367.5597184036033</v>
      </c>
      <c r="G153" s="7">
        <f>ABS('Mean and Peak Coefficients'!G84*0.5*1.2*$E$4^2*$B$5^2*$B$6)</f>
        <v>91845.12026319062</v>
      </c>
      <c r="H153" s="7">
        <f>ABS('Mean and Peak Coefficients'!H84*0.5*1.2*$E$4^2*$B$5^2*$B$6)</f>
        <v>112345.20823104431</v>
      </c>
      <c r="I153" s="7">
        <f>ABS('Mean and Peak Coefficients'!I84*0.5*1.2*$E$4^2*$B$5^2*$B$6)</f>
        <v>126570.61002065901</v>
      </c>
      <c r="M153" s="11">
        <v>60</v>
      </c>
      <c r="N153" s="7">
        <f>ABS('Mean and Peak Coefficients'!N84*0.5*1.2*$P$4^2*$M$5^2*$M$6)</f>
        <v>223750.57932578726</v>
      </c>
      <c r="O153" s="7">
        <f>ABS('Mean and Peak Coefficients'!O84*0.5*1.2*$P$4^2*$M$5^2*$M$6)</f>
        <v>173156.76834239488</v>
      </c>
      <c r="P153" s="7">
        <f>ABS('Mean and Peak Coefficients'!P84*0.5*1.2*$P$4^2*$M$5^2*$M$6)</f>
        <v>97167.436662509921</v>
      </c>
      <c r="Q153" s="7">
        <f>ABS('Mean and Peak Coefficients'!Q84*0.5*1.2*$P$4^2*$M$5^2*$M$6)</f>
        <v>12450.481988147725</v>
      </c>
      <c r="R153" s="7">
        <f>ABS('Mean and Peak Coefficients'!R84*0.5*1.2*$P$4^2*$M$5^2*$M$6)</f>
        <v>91493.194588531187</v>
      </c>
      <c r="S153" s="7">
        <f>ABS('Mean and Peak Coefficients'!S84*0.5*1.2*$P$4^2*$M$5^2*$M$6)</f>
        <v>148787.967181204</v>
      </c>
      <c r="T153" s="7">
        <f>ABS('Mean and Peak Coefficients'!T84*0.5*1.2*$P$4^2*$M$5^2*$M$6)</f>
        <v>179045.8211841624</v>
      </c>
    </row>
    <row r="154" spans="1:20" x14ac:dyDescent="0.35">
      <c r="B154" s="11">
        <v>75</v>
      </c>
      <c r="C154" s="7">
        <f>ABS('Mean and Peak Coefficients'!C85*0.5*1.2*$E$4^2*$B$5^2*$B$6)</f>
        <v>159386.88709642625</v>
      </c>
      <c r="D154" s="7">
        <f>ABS('Mean and Peak Coefficients'!D85*0.5*1.2*$E$4^2*$B$5^2*$B$6)</f>
        <v>147797.99842242475</v>
      </c>
      <c r="E154" s="7">
        <f>ABS('Mean and Peak Coefficients'!E85*0.5*1.2*$E$4^2*$B$5^2*$B$6)</f>
        <v>103472.63337418468</v>
      </c>
      <c r="F154" s="7">
        <f>ABS('Mean and Peak Coefficients'!F85*0.5*1.2*$E$4^2*$B$5^2*$B$6)</f>
        <v>11463.931427814408</v>
      </c>
      <c r="G154" s="7">
        <f>ABS('Mean and Peak Coefficients'!G85*0.5*1.2*$E$4^2*$B$5^2*$B$6)</f>
        <v>98940.928221157606</v>
      </c>
      <c r="H154" s="7">
        <f>ABS('Mean and Peak Coefficients'!H85*0.5*1.2*$E$4^2*$B$5^2*$B$6)</f>
        <v>127999.55754767328</v>
      </c>
      <c r="I154" s="7">
        <f>ABS('Mean and Peak Coefficients'!I85*0.5*1.2*$E$4^2*$B$5^2*$B$6)</f>
        <v>130748.4444566122</v>
      </c>
      <c r="M154" s="11">
        <v>75</v>
      </c>
      <c r="N154" s="7">
        <f>ABS('Mean and Peak Coefficients'!N85*0.5*1.2*$P$4^2*$M$5^2*$M$6)</f>
        <v>227096.04285416575</v>
      </c>
      <c r="O154" s="7">
        <f>ABS('Mean and Peak Coefficients'!O85*0.5*1.2*$P$4^2*$M$5^2*$M$6)</f>
        <v>181314.86149434937</v>
      </c>
      <c r="P154" s="7">
        <f>ABS('Mean and Peak Coefficients'!P85*0.5*1.2*$P$4^2*$M$5^2*$M$6)</f>
        <v>108325.63707682717</v>
      </c>
      <c r="Q154" s="7">
        <f>ABS('Mean and Peak Coefficients'!Q85*0.5*1.2*$P$4^2*$M$5^2*$M$6)</f>
        <v>14036.787473730868</v>
      </c>
      <c r="R154" s="7">
        <f>ABS('Mean and Peak Coefficients'!R85*0.5*1.2*$P$4^2*$M$5^2*$M$6)</f>
        <v>124817.71814495011</v>
      </c>
      <c r="S154" s="7">
        <f>ABS('Mean and Peak Coefficients'!S85*0.5*1.2*$P$4^2*$M$5^2*$M$6)</f>
        <v>161139.42744551264</v>
      </c>
      <c r="T154" s="7">
        <f>ABS('Mean and Peak Coefficients'!T85*0.5*1.2*$P$4^2*$M$5^2*$M$6)</f>
        <v>195484.15764783422</v>
      </c>
    </row>
    <row r="155" spans="1:20" x14ac:dyDescent="0.35">
      <c r="B155" s="11">
        <v>90</v>
      </c>
      <c r="C155" s="7">
        <f>ABS('Mean and Peak Coefficients'!C86*0.5*1.2*$E$4^2*$B$5^2*$B$6)</f>
        <v>158042.01911298861</v>
      </c>
      <c r="D155" s="7">
        <f>ABS('Mean and Peak Coefficients'!D86*0.5*1.2*$E$4^2*$B$5^2*$B$6)</f>
        <v>145254.04225691437</v>
      </c>
      <c r="E155" s="7">
        <f>ABS('Mean and Peak Coefficients'!E86*0.5*1.2*$E$4^2*$B$5^2*$B$6)</f>
        <v>103940.00305917348</v>
      </c>
      <c r="F155" s="7">
        <f>ABS('Mean and Peak Coefficients'!F86*0.5*1.2*$E$4^2*$B$5^2*$B$6)</f>
        <v>6941.7094051092126</v>
      </c>
      <c r="G155" s="7">
        <f>ABS('Mean and Peak Coefficients'!G86*0.5*1.2*$E$4^2*$B$5^2*$B$6)</f>
        <v>100537.87986546689</v>
      </c>
      <c r="H155" s="7">
        <f>ABS('Mean and Peak Coefficients'!H86*0.5*1.2*$E$4^2*$B$5^2*$B$6)</f>
        <v>131421.00863045483</v>
      </c>
      <c r="I155" s="7">
        <f>ABS('Mean and Peak Coefficients'!I86*0.5*1.2*$E$4^2*$B$5^2*$B$6)</f>
        <v>143423.37228701566</v>
      </c>
      <c r="M155" s="11">
        <v>90</v>
      </c>
      <c r="N155" s="7">
        <f>ABS('Mean and Peak Coefficients'!N86*0.5*1.2*$P$4^2*$M$5^2*$M$6)</f>
        <v>242781.97561837736</v>
      </c>
      <c r="O155" s="7">
        <f>ABS('Mean and Peak Coefficients'!O86*0.5*1.2*$P$4^2*$M$5^2*$M$6)</f>
        <v>198164.68391524392</v>
      </c>
      <c r="P155" s="7">
        <f>ABS('Mean and Peak Coefficients'!P86*0.5*1.2*$P$4^2*$M$5^2*$M$6)</f>
        <v>120634.63438529894</v>
      </c>
      <c r="Q155" s="7">
        <f>ABS('Mean and Peak Coefficients'!Q86*0.5*1.2*$P$4^2*$M$5^2*$M$6)</f>
        <v>19937.821509962643</v>
      </c>
      <c r="R155" s="7">
        <f>ABS('Mean and Peak Coefficients'!R86*0.5*1.2*$P$4^2*$M$5^2*$M$6)</f>
        <v>112990.53328873243</v>
      </c>
      <c r="S155" s="7">
        <f>ABS('Mean and Peak Coefficients'!S86*0.5*1.2*$P$4^2*$M$5^2*$M$6)</f>
        <v>170514.33002360785</v>
      </c>
      <c r="T155" s="7">
        <f>ABS('Mean and Peak Coefficients'!T86*0.5*1.2*$P$4^2*$M$5^2*$M$6)</f>
        <v>197219.27867003469</v>
      </c>
    </row>
  </sheetData>
  <mergeCells count="24">
    <mergeCell ref="N14:T14"/>
    <mergeCell ref="N26:T26"/>
    <mergeCell ref="N38:T38"/>
    <mergeCell ref="N50:T50"/>
    <mergeCell ref="C62:I62"/>
    <mergeCell ref="N62:T62"/>
    <mergeCell ref="C14:I14"/>
    <mergeCell ref="C38:I38"/>
    <mergeCell ref="C26:I26"/>
    <mergeCell ref="C50:I50"/>
    <mergeCell ref="C74:I74"/>
    <mergeCell ref="N74:T74"/>
    <mergeCell ref="C134:I134"/>
    <mergeCell ref="N134:T134"/>
    <mergeCell ref="C146:I146"/>
    <mergeCell ref="N146:T146"/>
    <mergeCell ref="C86:I86"/>
    <mergeCell ref="N86:T86"/>
    <mergeCell ref="C98:I98"/>
    <mergeCell ref="N98:T98"/>
    <mergeCell ref="C110:I110"/>
    <mergeCell ref="N110:T110"/>
    <mergeCell ref="C122:I122"/>
    <mergeCell ref="N122:T12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C51"/>
  <sheetViews>
    <sheetView zoomScale="98" zoomScaleNormal="98" workbookViewId="0"/>
  </sheetViews>
  <sheetFormatPr defaultRowHeight="14.5" x14ac:dyDescent="0.35"/>
  <cols>
    <col min="3" max="3" width="9.81640625" bestFit="1" customWidth="1"/>
    <col min="8" max="8" width="10" bestFit="1" customWidth="1"/>
    <col min="9" max="10" width="10.1796875" customWidth="1"/>
    <col min="21" max="21" width="10" bestFit="1" customWidth="1"/>
  </cols>
  <sheetData>
    <row r="1" spans="1:29" x14ac:dyDescent="0.35">
      <c r="H1" s="13"/>
      <c r="I1" t="s">
        <v>83</v>
      </c>
      <c r="P1" s="6" t="s">
        <v>64</v>
      </c>
      <c r="Q1" t="s">
        <v>65</v>
      </c>
      <c r="X1" s="6" t="s">
        <v>64</v>
      </c>
      <c r="Y1" t="s">
        <v>66</v>
      </c>
    </row>
    <row r="2" spans="1:29" x14ac:dyDescent="0.35">
      <c r="P2" s="17" t="s">
        <v>19</v>
      </c>
      <c r="Q2" s="17">
        <v>0</v>
      </c>
      <c r="R2" s="17">
        <v>15</v>
      </c>
      <c r="S2" s="17">
        <v>30</v>
      </c>
      <c r="T2" s="17">
        <v>45</v>
      </c>
      <c r="U2" s="17">
        <v>60</v>
      </c>
      <c r="V2" s="17">
        <v>90</v>
      </c>
      <c r="X2" s="17">
        <v>0</v>
      </c>
      <c r="Y2" s="17">
        <v>15</v>
      </c>
      <c r="Z2" s="17">
        <v>30</v>
      </c>
      <c r="AA2" s="17">
        <v>45</v>
      </c>
      <c r="AB2" s="17">
        <v>60</v>
      </c>
      <c r="AC2" s="17">
        <v>90</v>
      </c>
    </row>
    <row r="3" spans="1:29" x14ac:dyDescent="0.35">
      <c r="P3" t="s">
        <v>5</v>
      </c>
      <c r="Q3">
        <v>0.67</v>
      </c>
      <c r="R3">
        <v>1.18</v>
      </c>
      <c r="S3">
        <v>2.02</v>
      </c>
      <c r="T3">
        <v>2.93</v>
      </c>
      <c r="U3">
        <v>3.54</v>
      </c>
      <c r="V3">
        <v>4.05</v>
      </c>
      <c r="X3">
        <v>0.06</v>
      </c>
      <c r="Y3">
        <v>0.46</v>
      </c>
      <c r="Z3">
        <v>1.22</v>
      </c>
      <c r="AA3">
        <v>1.9</v>
      </c>
      <c r="AB3">
        <v>2.41</v>
      </c>
      <c r="AC3">
        <v>2.99</v>
      </c>
    </row>
    <row r="4" spans="1:29" x14ac:dyDescent="0.35">
      <c r="P4" t="s">
        <v>6</v>
      </c>
      <c r="Q4">
        <v>0.86</v>
      </c>
      <c r="R4">
        <v>2.0299999999999998</v>
      </c>
      <c r="S4">
        <v>2.76</v>
      </c>
      <c r="T4">
        <v>2.4900000000000002</v>
      </c>
      <c r="U4">
        <v>2.04</v>
      </c>
      <c r="V4">
        <v>1</v>
      </c>
      <c r="X4">
        <v>0.5</v>
      </c>
      <c r="Y4">
        <v>1.03</v>
      </c>
      <c r="Z4">
        <v>1.75</v>
      </c>
      <c r="AA4">
        <v>1.67</v>
      </c>
      <c r="AB4">
        <v>1.34</v>
      </c>
      <c r="AC4">
        <v>0.26</v>
      </c>
    </row>
    <row r="5" spans="1:29" x14ac:dyDescent="0.35">
      <c r="H5" t="s">
        <v>85</v>
      </c>
      <c r="P5" t="s">
        <v>7</v>
      </c>
      <c r="Q5">
        <v>0.2</v>
      </c>
      <c r="R5">
        <v>0.54</v>
      </c>
      <c r="S5">
        <v>0.6</v>
      </c>
      <c r="T5">
        <v>0.5</v>
      </c>
      <c r="U5">
        <v>0.41</v>
      </c>
      <c r="V5">
        <v>0.25</v>
      </c>
      <c r="X5">
        <v>0.08</v>
      </c>
      <c r="Y5">
        <v>0.32</v>
      </c>
      <c r="Z5">
        <v>0.35</v>
      </c>
      <c r="AA5">
        <v>0.34</v>
      </c>
      <c r="AB5">
        <v>0.3</v>
      </c>
      <c r="AC5">
        <v>0.23</v>
      </c>
    </row>
    <row r="6" spans="1:29" x14ac:dyDescent="0.35">
      <c r="A6" t="s">
        <v>16</v>
      </c>
      <c r="F6" s="7">
        <f>(($F$8-$B$14)/($B$20-$B$14))*('Design Loads'!P4-'Design Loads'!E4)+'Design Loads'!E4</f>
        <v>12.013286084964133</v>
      </c>
      <c r="H6" t="s">
        <v>63</v>
      </c>
      <c r="P6" t="s">
        <v>8</v>
      </c>
      <c r="Q6" s="2">
        <f>Q5*(0.27/0.155)+Q3</f>
        <v>1.0183870967741937</v>
      </c>
      <c r="R6" s="2">
        <f>R5*(0.27/0.155)+R3</f>
        <v>2.1206451612903225</v>
      </c>
      <c r="S6" s="2">
        <f t="shared" ref="S6:V6" si="0">S5*(0.27/0.155)+S3</f>
        <v>3.0651612903225809</v>
      </c>
      <c r="T6" s="2">
        <f t="shared" si="0"/>
        <v>3.8009677419354841</v>
      </c>
      <c r="U6" s="2">
        <f t="shared" si="0"/>
        <v>4.2541935483870965</v>
      </c>
      <c r="V6" s="2">
        <f t="shared" si="0"/>
        <v>4.4854838709677418</v>
      </c>
      <c r="X6" s="2">
        <f>X5*(0.27/0.155)+X3</f>
        <v>0.19935483870967743</v>
      </c>
      <c r="Y6" s="2">
        <f t="shared" ref="Y6:AC6" si="1">Y5*(0.27/0.155)+Y3</f>
        <v>1.0174193548387098</v>
      </c>
      <c r="Z6" s="2">
        <f t="shared" si="1"/>
        <v>1.8296774193548386</v>
      </c>
      <c r="AA6" s="2">
        <f t="shared" si="1"/>
        <v>2.492258064516129</v>
      </c>
      <c r="AB6" s="2">
        <f t="shared" si="1"/>
        <v>2.9325806451612904</v>
      </c>
      <c r="AC6" s="2">
        <f t="shared" si="1"/>
        <v>3.390645161290323</v>
      </c>
    </row>
    <row r="7" spans="1:29" x14ac:dyDescent="0.35">
      <c r="A7" t="s">
        <v>17</v>
      </c>
      <c r="F7" s="7">
        <f>(($F$8-$B$14)/($B$20-$B$14))*('Design Loads'!P2-'Design Loads'!E2)+'Design Loads'!E2</f>
        <v>24.026572169928265</v>
      </c>
      <c r="H7" t="s">
        <v>63</v>
      </c>
    </row>
    <row r="8" spans="1:29" x14ac:dyDescent="0.35">
      <c r="A8" t="s">
        <v>18</v>
      </c>
      <c r="F8" s="13">
        <v>18</v>
      </c>
      <c r="H8" t="s">
        <v>86</v>
      </c>
    </row>
    <row r="11" spans="1:29" x14ac:dyDescent="0.35">
      <c r="F11" s="49" t="s">
        <v>12</v>
      </c>
      <c r="G11" s="49"/>
      <c r="H11" s="49"/>
      <c r="I11" s="49"/>
      <c r="J11" s="49"/>
      <c r="K11" s="49"/>
      <c r="L11" s="49"/>
      <c r="M11" s="49"/>
      <c r="N11" s="49"/>
      <c r="O11" s="49"/>
      <c r="P11" s="31"/>
      <c r="S11" s="49" t="s">
        <v>13</v>
      </c>
      <c r="T11" s="49"/>
      <c r="U11" s="49"/>
      <c r="V11" s="49"/>
      <c r="W11" s="49"/>
      <c r="X11" s="49"/>
      <c r="Y11" s="49"/>
      <c r="Z11" s="49"/>
      <c r="AA11" s="49"/>
      <c r="AB11" s="49"/>
      <c r="AC11" s="31"/>
    </row>
    <row r="12" spans="1:29" x14ac:dyDescent="0.35">
      <c r="F12" s="47" t="s">
        <v>9</v>
      </c>
      <c r="G12" s="47"/>
      <c r="H12" s="47"/>
      <c r="I12" s="47"/>
      <c r="J12" s="29"/>
      <c r="L12" s="48" t="s">
        <v>10</v>
      </c>
      <c r="M12" s="48"/>
      <c r="N12" s="48"/>
      <c r="O12" s="48"/>
      <c r="P12" s="48"/>
      <c r="S12" s="47" t="s">
        <v>9</v>
      </c>
      <c r="T12" s="47"/>
      <c r="U12" s="47"/>
      <c r="V12" s="47"/>
      <c r="W12" s="47"/>
      <c r="Y12" s="48" t="s">
        <v>10</v>
      </c>
      <c r="Z12" s="48"/>
      <c r="AA12" s="48"/>
      <c r="AB12" s="48"/>
      <c r="AC12" s="30"/>
    </row>
    <row r="13" spans="1:29" x14ac:dyDescent="0.35">
      <c r="A13" s="4" t="s">
        <v>11</v>
      </c>
      <c r="B13" s="4" t="s">
        <v>0</v>
      </c>
      <c r="C13" s="14" t="s">
        <v>24</v>
      </c>
      <c r="D13" s="14" t="s">
        <v>22</v>
      </c>
      <c r="E13" s="8"/>
      <c r="F13" s="5" t="s">
        <v>3</v>
      </c>
      <c r="G13" s="5" t="s">
        <v>4</v>
      </c>
      <c r="H13" s="5" t="s">
        <v>2</v>
      </c>
      <c r="I13" s="5" t="s">
        <v>1</v>
      </c>
      <c r="J13" s="5" t="s">
        <v>112</v>
      </c>
      <c r="K13" s="5"/>
      <c r="L13" s="5" t="s">
        <v>5</v>
      </c>
      <c r="M13" s="5" t="s">
        <v>6</v>
      </c>
      <c r="N13" s="5" t="s">
        <v>7</v>
      </c>
      <c r="O13" s="5" t="s">
        <v>8</v>
      </c>
      <c r="P13" s="5" t="s">
        <v>108</v>
      </c>
      <c r="R13" s="14" t="s">
        <v>22</v>
      </c>
      <c r="S13" s="5" t="s">
        <v>3</v>
      </c>
      <c r="T13" s="5" t="s">
        <v>4</v>
      </c>
      <c r="U13" s="5" t="s">
        <v>2</v>
      </c>
      <c r="V13" s="5" t="s">
        <v>1</v>
      </c>
      <c r="W13" s="5" t="s">
        <v>112</v>
      </c>
      <c r="X13" s="5"/>
      <c r="Y13" s="5" t="s">
        <v>5</v>
      </c>
      <c r="Z13" s="5" t="s">
        <v>6</v>
      </c>
      <c r="AA13" s="5" t="s">
        <v>7</v>
      </c>
      <c r="AB13" s="5" t="s">
        <v>8</v>
      </c>
      <c r="AC13" s="5" t="s">
        <v>108</v>
      </c>
    </row>
    <row r="14" spans="1:29" x14ac:dyDescent="0.35">
      <c r="A14" t="s">
        <v>48</v>
      </c>
      <c r="B14">
        <v>13</v>
      </c>
      <c r="C14">
        <f>INDEX('Design Loads'!B30:B35,SUMPRODUCT(('Design Loads'!C30:I35=MAX('Design Loads'!C30:I35))*ROW('Design Loads'!C30:I35))-ROW('Design Loads'!C30:I35)+1,0)</f>
        <v>75</v>
      </c>
      <c r="D14">
        <f>INDEX('Design Loads'!C27:I27,0,SUMPRODUCT(('Design Loads'!C30:I35=MAX('Design Loads'!C30:I35))*COLUMN('Design Loads'!C30:I35))-COLUMN('Design Loads'!C30:I35)+1)</f>
        <v>0</v>
      </c>
      <c r="F14" s="15">
        <f>INDEX('Design Loads'!B27:I35,MATCH('Critical Load Cases'!C14,'Design Loads'!B27:B35,0),MATCH('Critical Load Cases'!D14,'Design Loads'!B27:I27,0))</f>
        <v>27501.196255839874</v>
      </c>
      <c r="G14" s="3">
        <f>INDEX('Design Loads'!B51:I59,MATCH('Critical Load Cases'!C14,'Design Loads'!B51:B59,0),MATCH('Critical Load Cases'!D14,'Design Loads'!B51:I51,0))</f>
        <v>10708.49782589379</v>
      </c>
      <c r="H14" s="3">
        <f>INDEX('Design Loads'!B75:I83,MATCH('Critical Load Cases'!C14,'Design Loads'!B75:B83,0),MATCH('Critical Load Cases'!D14,'Design Loads'!B75:I75,0))</f>
        <v>11068.125229059844</v>
      </c>
      <c r="I14" s="3">
        <f>INDEX('Design Loads'!B147:I155,MATCH('Critical Load Cases'!C14,'Design Loads'!B147:B155,0),MATCH('Critical Load Cases'!D14,'Design Loads'!B147:I147,0))</f>
        <v>159386.88709642625</v>
      </c>
      <c r="J14" s="3">
        <f>INDEX('Design Loads'!B123:I131,MATCH('Critical Load Cases'!C14,'Design Loads'!B123:B131,0),MATCH('Critical Load Cases'!D14,'Design Loads'!B123:I123,0))</f>
        <v>7481.9103753347335</v>
      </c>
      <c r="L14" s="16">
        <f>INDEX('Mean and Peak Coefficients'!B13:I20,MATCH('Critical Load Cases'!C14,'Mean and Peak Coefficients'!B13:B20,0),MATCH('Critical Load Cases'!D14,'Mean and Peak Coefficients'!B13:I13,0))</f>
        <v>2.2529681402494801</v>
      </c>
      <c r="M14" s="2">
        <f>INDEX('Mean and Peak Coefficients'!B35:I42,MATCH('Critical Load Cases'!C14,'Mean and Peak Coefficients'!B35:B42,0),MATCH('Critical Load Cases'!D14,'Mean and Peak Coefficients'!B35:I35,0))</f>
        <v>0.87726745437651299</v>
      </c>
      <c r="N14" s="2">
        <f>INDEX('Mean and Peak Coefficients'!B57:I64,MATCH('Critical Load Cases'!C14,'Mean and Peak Coefficients'!B57:B64,0),MATCH('Critical Load Cases'!D14,'Mean and Peak Coefficients'!B57:I57,0))</f>
        <v>8.2429913498987997E-2</v>
      </c>
      <c r="O14" s="2">
        <f>INDEX('Mean and Peak Coefficients'!B79:I86,MATCH('Critical Load Cases'!C14,'Mean and Peak Coefficients'!B79:B86,0),MATCH('Critical Load Cases'!D14,'Mean and Peak Coefficients'!B79:I79,0))</f>
        <v>2.29076847613611</v>
      </c>
      <c r="P14" s="2">
        <f>INDEX('Mean and Peak Coefficients'!B123:I130,MATCH('Critical Load Cases'!C14,'Mean and Peak Coefficients'!B123:B130,0),MATCH(D14,'Mean and Peak Coefficients'!B123:I123,0))</f>
        <v>5.57215618980135E-2</v>
      </c>
      <c r="R14">
        <f>INDEX('Design Loads'!C27:I27,0,SUMPRODUCT(('Design Loads'!C28:I28=MAX('Design Loads'!C28:I28))*COLUMN('Design Loads'!C28:I28))-COLUMN('Design Loads'!C28:I28)+1)</f>
        <v>0</v>
      </c>
      <c r="S14" s="15">
        <f>INDEX('Design Loads'!C27:I28,2,MATCH(R14,'Design Loads'!C27:I27,0))</f>
        <v>18890.045224790247</v>
      </c>
      <c r="T14" s="3">
        <f>INDEX('Design Loads'!C51:I52,2,MATCH(R14,'Design Loads'!C51:I51,0))</f>
        <v>23892.428023908389</v>
      </c>
      <c r="U14" s="3">
        <f>INDEX('Design Loads'!C75:I76,2,MATCH(R14,'Design Loads'!C75:I75,0))</f>
        <v>58358.695165273508</v>
      </c>
      <c r="V14" s="3">
        <f>INDEX('Design Loads'!C147:I148,2,MATCH(R14,'Design Loads'!C147:I147,0))</f>
        <v>119420.17598038538</v>
      </c>
      <c r="W14" s="3">
        <f>INDEX('Design Loads'!C123:I124,2,MATCH(R14,'Design Loads'!C123:I123,0))</f>
        <v>1741.3320631648508</v>
      </c>
      <c r="Y14" s="16">
        <f>INDEX('Mean and Peak Coefficients'!C13:I14,2,MATCH(R14,'Mean and Peak Coefficients'!C13:I13,0))</f>
        <v>0.38688017116970802</v>
      </c>
      <c r="Z14" s="2">
        <f>INDEX('Mean and Peak Coefficients'!C35:I36,2,MATCH(R14,'Mean and Peak Coefficients'!C35:I35,0))</f>
        <v>0.48933216059318602</v>
      </c>
      <c r="AA14" s="2">
        <f>INDEX('Mean and Peak Coefficients'!C57:I58,2,MATCH(R14,'Mean and Peak Coefficients'!C57:I57,0))</f>
        <v>0.10865666259713801</v>
      </c>
      <c r="AB14" s="2">
        <f>INDEX('Mean and Peak Coefficients'!C79:I80,2,MATCH(R14,'Mean and Peak Coefficients'!C79:I79,0))</f>
        <v>0.429087956252311</v>
      </c>
      <c r="AC14" s="2">
        <f>INDEX('Mean and Peak Coefficients'!C123:I124,2,MATCH(R14,'Mean and Peak Coefficients'!C123:I123,0))</f>
        <v>-3.24214463536309E-3</v>
      </c>
    </row>
    <row r="15" spans="1:29" x14ac:dyDescent="0.35">
      <c r="A15" t="s">
        <v>49</v>
      </c>
      <c r="B15">
        <v>13</v>
      </c>
      <c r="C15">
        <f>INDEX('Design Loads'!B54:B59,SUMPRODUCT(('Design Loads'!C54:I59=MAX('Design Loads'!C54:I59))*ROW('Design Loads'!C54:I59))-ROW('Design Loads'!C54:I59)+1,0)</f>
        <v>30</v>
      </c>
      <c r="D15">
        <f>INDEX('Design Loads'!C51:I51,0,SUMPRODUCT(('Design Loads'!C54:I59=MAX('Design Loads'!C54:I59))*COLUMN('Design Loads'!C54:I59))-COLUMN('Design Loads'!C54:I59)+1)</f>
        <v>0</v>
      </c>
      <c r="F15" s="3">
        <f>INDEX('Design Loads'!B27:I35,MATCH('Critical Load Cases'!C15,'Design Loads'!B27:B35,0),MATCH('Critical Load Cases'!D15,'Design Loads'!B27:I27,0))</f>
        <v>17277.158671436508</v>
      </c>
      <c r="G15" s="15">
        <f>INDEX('Design Loads'!B51:I59,MATCH('Critical Load Cases'!C15,'Design Loads'!B51:B59,0),MATCH('Critical Load Cases'!D15,'Design Loads'!B51:I51,0))</f>
        <v>23022.263280771964</v>
      </c>
      <c r="H15" s="3">
        <f>INDEX('Design Loads'!B75:I83,MATCH('Critical Load Cases'!C15,'Design Loads'!B75:B83,0),MATCH('Critical Load Cases'!D15,'Design Loads'!B75:I75,0))</f>
        <v>27237.935079056104</v>
      </c>
      <c r="I15" s="3">
        <f>INDEX('Design Loads'!B147:I155,MATCH('Critical Load Cases'!C15,'Design Loads'!B147:B155,0),MATCH('Critical Load Cases'!D15,'Design Loads'!B147:I147,0))</f>
        <v>113263.55279374642</v>
      </c>
      <c r="J15" s="3">
        <f>INDEX('Design Loads'!B123:I131,MATCH('Critical Load Cases'!C15,'Design Loads'!B123:B131,0),MATCH('Critical Load Cases'!D15,'Design Loads'!B123:I123,0))</f>
        <v>5696.8092645944898</v>
      </c>
      <c r="L15" s="2">
        <f>INDEX('Mean and Peak Coefficients'!B13:I20,MATCH('Critical Load Cases'!C15,'Mean and Peak Coefficients'!B13:B20,0),MATCH('Critical Load Cases'!D15,'Mean and Peak Coefficients'!B13:I13,0))</f>
        <v>1.41538890449232</v>
      </c>
      <c r="M15" s="16">
        <f>INDEX('Mean and Peak Coefficients'!B35:I42,MATCH('Critical Load Cases'!C15,'Mean and Peak Coefficients'!B35:B42,0),MATCH('Critical Load Cases'!D15,'Mean and Peak Coefficients'!B35:I35,0))</f>
        <v>1.8860425272228101</v>
      </c>
      <c r="N15" s="2">
        <f>INDEX('Mean and Peak Coefficients'!B57:I64,MATCH('Critical Load Cases'!C15,'Mean and Peak Coefficients'!B57:B64,0),MATCH('Critical Load Cases'!D15,'Mean and Peak Coefficients'!B57:I57,0))</f>
        <v>0.202854646653502</v>
      </c>
      <c r="O15" s="2">
        <f>INDEX('Mean and Peak Coefficients'!B79:I86,MATCH('Critical Load Cases'!C15,'Mean and Peak Coefficients'!B79:B86,0),MATCH('Critical Load Cases'!D15,'Mean and Peak Coefficients'!B79:I79,0))</f>
        <v>1.6278665137498001</v>
      </c>
      <c r="P15" s="2">
        <f>INDEX('Mean and Peak Coefficients'!B123:I130,MATCH('Critical Load Cases'!C15,'Mean and Peak Coefficients'!B123:B130,0),MATCH(D15,'Mean and Peak Coefficients'!B123:I123,0))</f>
        <v>4.2427013173634398E-2</v>
      </c>
      <c r="R15">
        <f>INDEX('Design Loads'!C51:I51,0,SUMPRODUCT(('Design Loads'!C52:I52=MAX('Design Loads'!C52:I52))*COLUMN('Design Loads'!C52:I52))-COLUMN('Design Loads'!C52:I52)+1)</f>
        <v>0</v>
      </c>
      <c r="S15" s="3">
        <f>INDEX('Design Loads'!C27:I28,2,MATCH(R15,'Design Loads'!C27:I27,0))</f>
        <v>18890.045224790247</v>
      </c>
      <c r="T15" s="15">
        <f>INDEX('Design Loads'!C51:I52,2,MATCH(R15,'Design Loads'!C51:I51,0))</f>
        <v>23892.428023908389</v>
      </c>
      <c r="U15" s="3">
        <f>INDEX('Design Loads'!C75:I76,2,MATCH(R15,'Design Loads'!C75:I75,0))</f>
        <v>58358.695165273508</v>
      </c>
      <c r="V15" s="3">
        <f>INDEX('Design Loads'!C147:I148,2,MATCH(R15,'Design Loads'!C147:I147,0))</f>
        <v>119420.17598038538</v>
      </c>
      <c r="W15" s="3">
        <f>INDEX('Design Loads'!C123:I124,2,MATCH(R15,'Design Loads'!C123:I123,0))</f>
        <v>1741.3320631648508</v>
      </c>
      <c r="Y15" s="2">
        <f>INDEX('Mean and Peak Coefficients'!C13:I14,2,MATCH(R15,'Mean and Peak Coefficients'!C13:I13,0))</f>
        <v>0.38688017116970802</v>
      </c>
      <c r="Z15" s="16">
        <f>INDEX('Mean and Peak Coefficients'!C35:I36,2,MATCH(R15,'Mean and Peak Coefficients'!C35:I35,0))</f>
        <v>0.48933216059318602</v>
      </c>
      <c r="AA15" s="2">
        <f>INDEX('Mean and Peak Coefficients'!C57:I58,2,MATCH(R15,'Mean and Peak Coefficients'!C57:I57,0))</f>
        <v>0.10865666259713801</v>
      </c>
      <c r="AB15" s="2">
        <f>INDEX('Mean and Peak Coefficients'!C79:I80,2,MATCH(R15,'Mean and Peak Coefficients'!C79:I79,0))</f>
        <v>0.429087956252311</v>
      </c>
      <c r="AC15" s="2">
        <f>INDEX('Mean and Peak Coefficients'!C123:I124,2,MATCH(R15,'Mean and Peak Coefficients'!C123:I123,0))</f>
        <v>-3.24214463536309E-3</v>
      </c>
    </row>
    <row r="16" spans="1:29" x14ac:dyDescent="0.35">
      <c r="A16" t="s">
        <v>50</v>
      </c>
      <c r="B16">
        <v>13</v>
      </c>
      <c r="C16">
        <f>INDEX('Design Loads'!B78:B83,SUMPRODUCT(('Design Loads'!C78:I83=MAX('Design Loads'!C78:I83))*ROW('Design Loads'!C78:I83))-ROW('Design Loads'!C78:I83)+1,0)</f>
        <v>30</v>
      </c>
      <c r="D16">
        <f>INDEX('Design Loads'!C75:I75,0,SUMPRODUCT(('Design Loads'!C78:I83=MAX('Design Loads'!C78:I83))*COLUMN('Design Loads'!C78:I83))-COLUMN('Design Loads'!C78:I83)+1)</f>
        <v>180</v>
      </c>
      <c r="F16" s="3">
        <f>INDEX('Design Loads'!B27:I35,MATCH('Critical Load Cases'!C16,'Design Loads'!B27:B35,0),MATCH('Critical Load Cases'!D16,'Design Loads'!B27:I27,0))</f>
        <v>13685.071465949466</v>
      </c>
      <c r="G16" s="3">
        <f>INDEX('Design Loads'!B51:I59,MATCH('Critical Load Cases'!C16,'Design Loads'!B51:B59,0),MATCH('Critical Load Cases'!D16,'Design Loads'!B51:I51,0))</f>
        <v>18395.845808908329</v>
      </c>
      <c r="H16" s="15">
        <f>INDEX('Design Loads'!B75:I83,MATCH('Critical Load Cases'!C16,'Design Loads'!B75:B83,0),MATCH('Critical Load Cases'!D16,'Design Loads'!B75:I75,0))</f>
        <v>28166.248708081563</v>
      </c>
      <c r="I16" s="3">
        <f>INDEX('Design Loads'!B147:I155,MATCH('Critical Load Cases'!C16,'Design Loads'!B147:B155,0),MATCH('Critical Load Cases'!D16,'Design Loads'!B147:I147,0))</f>
        <v>91658.09100727459</v>
      </c>
      <c r="J16" s="3">
        <f>INDEX('Design Loads'!B123:I131,MATCH('Critical Load Cases'!C16,'Design Loads'!B123:B131,0),MATCH('Critical Load Cases'!D16,'Design Loads'!B123:I123,0))</f>
        <v>1623.6140069836397</v>
      </c>
      <c r="L16" s="2">
        <f>INDEX('Mean and Peak Coefficients'!B13:I20,MATCH('Critical Load Cases'!C16,'Mean and Peak Coefficients'!B13:B20,0),MATCH('Critical Load Cases'!D16,'Mean and Peak Coefficients'!B13:I13,0))</f>
        <v>-1.1211159588475801</v>
      </c>
      <c r="M16" s="2">
        <f>INDEX('Mean and Peak Coefficients'!B35:I42,MATCH('Critical Load Cases'!C16,'Mean and Peak Coefficients'!B35:B42,0),MATCH('Critical Load Cases'!D16,'Mean and Peak Coefficients'!B35:I35,0))</f>
        <v>-1.50703460805315</v>
      </c>
      <c r="N16" s="16">
        <f>INDEX('Mean and Peak Coefficients'!B57:I64,MATCH('Critical Load Cases'!C16,'Mean and Peak Coefficients'!B57:B64,0),MATCH('Critical Load Cases'!D16,'Mean and Peak Coefficients'!B57:I57,0))</f>
        <v>-0.20976826667106299</v>
      </c>
      <c r="O16" s="2">
        <f>INDEX('Mean and Peak Coefficients'!B79:I86,MATCH('Critical Load Cases'!C16,'Mean and Peak Coefficients'!B79:B86,0),MATCH('Critical Load Cases'!D16,'Mean and Peak Coefficients'!B79:I79,0))</f>
        <v>-1.31734466546958</v>
      </c>
      <c r="P16" s="2">
        <f>INDEX('Mean and Peak Coefficients'!B123:I130,MATCH('Critical Load Cases'!C16,'Mean and Peak Coefficients'!B123:B130,0),MATCH(D16,'Mean and Peak Coefficients'!B123:I123,0))</f>
        <v>-1.2091872777154599E-2</v>
      </c>
      <c r="R16">
        <f>INDEX('Design Loads'!C75:I75,0,SUMPRODUCT(('Design Loads'!C76:I76=MAX('Design Loads'!C76:I76))*COLUMN('Design Loads'!C76:I76))-COLUMN('Design Loads'!C76:I76)+1)</f>
        <v>180</v>
      </c>
      <c r="S16" s="3">
        <f>INDEX('Design Loads'!C27:I28,2,MATCH(R16,'Design Loads'!C27:I27,0))</f>
        <v>15640.268098039101</v>
      </c>
      <c r="T16" s="3">
        <f>INDEX('Design Loads'!C51:I52,2,MATCH(R16,'Design Loads'!C51:I51,0))</f>
        <v>23634.13813234527</v>
      </c>
      <c r="U16" s="15">
        <f>INDEX('Design Loads'!C75:I76,2,MATCH(R16,'Design Loads'!C75:I75,0))</f>
        <v>67731.09027112386</v>
      </c>
      <c r="V16" s="3">
        <f>INDEX('Design Loads'!C147:I148,2,MATCH(R16,'Design Loads'!C147:I147,0))</f>
        <v>95940.263283673485</v>
      </c>
      <c r="W16" s="3">
        <f>INDEX('Design Loads'!C123:I124,2,MATCH(R16,'Design Loads'!C123:I123,0))</f>
        <v>15539.151982622525</v>
      </c>
      <c r="Y16" s="2">
        <f>INDEX('Mean and Peak Coefficients'!C13:I14,2,MATCH(R16,'Mean and Peak Coefficients'!C13:I13,0))</f>
        <v>-0.32032266344013899</v>
      </c>
      <c r="Z16" s="2">
        <f>INDEX('Mean and Peak Coefficients'!C35:I36,2,MATCH(R16,'Mean and Peak Coefficients'!C35:I35,0))</f>
        <v>-0.48404221891913402</v>
      </c>
      <c r="AA16" s="16">
        <f>INDEX('Mean and Peak Coefficients'!C57:I58,2,MATCH(R16,'Mean and Peak Coefficients'!C57:I57,0))</f>
        <v>-0.12610690150085899</v>
      </c>
      <c r="AB16" s="2">
        <f>INDEX('Mean and Peak Coefficients'!C79:I80,2,MATCH(R16,'Mean and Peak Coefficients'!C79:I79,0))</f>
        <v>-0.34472241525972702</v>
      </c>
      <c r="AC16" s="2">
        <f>INDEX('Mean and Peak Coefficients'!C123:I124,2,MATCH(R16,'Mean and Peak Coefficients'!C123:I123,0))</f>
        <v>2.8931976447379E-2</v>
      </c>
    </row>
    <row r="17" spans="1:29" x14ac:dyDescent="0.35">
      <c r="A17" t="s">
        <v>51</v>
      </c>
      <c r="B17">
        <v>13</v>
      </c>
      <c r="C17">
        <f>INDEX('Design Loads'!B150:B155,SUMPRODUCT(('Design Loads'!C150:I155=MAX('Design Loads'!C150:I155))*ROW('Design Loads'!C150:I155))-ROW('Design Loads'!C150:I155)+1,0)</f>
        <v>75</v>
      </c>
      <c r="D17">
        <f>INDEX('Design Loads'!C147:I147,0,SUMPRODUCT(('Design Loads'!C150:I155=MAX('Design Loads'!C150:I155))*COLUMN('Design Loads'!C150:I155))-COLUMN('Design Loads'!C150:I155)+1)</f>
        <v>0</v>
      </c>
      <c r="F17" s="3">
        <f>INDEX('Design Loads'!B27:I35,MATCH('Critical Load Cases'!C17,'Design Loads'!B27:B35,0),MATCH('Critical Load Cases'!D17,'Design Loads'!B27:I27,0))</f>
        <v>27501.196255839874</v>
      </c>
      <c r="G17" s="3">
        <f>INDEX('Design Loads'!B51:I59,MATCH('Critical Load Cases'!C17,'Design Loads'!B51:B59,0),MATCH('Critical Load Cases'!D17,'Design Loads'!B51:I51,0))</f>
        <v>10708.49782589379</v>
      </c>
      <c r="H17" s="3">
        <f>INDEX('Design Loads'!B75:I83,MATCH('Critical Load Cases'!C17,'Design Loads'!B75:B83,0),MATCH('Critical Load Cases'!D17,'Design Loads'!B75:I75,0))</f>
        <v>11068.125229059844</v>
      </c>
      <c r="I17" s="15">
        <f>INDEX('Design Loads'!B147:I155,MATCH('Critical Load Cases'!C17,'Design Loads'!B147:B155,0),MATCH('Critical Load Cases'!D17,'Design Loads'!B147:I147,0))</f>
        <v>159386.88709642625</v>
      </c>
      <c r="J17" s="3">
        <f>INDEX('Design Loads'!B123:I131,MATCH('Critical Load Cases'!C17,'Design Loads'!B123:B131,0),MATCH('Critical Load Cases'!D17,'Design Loads'!B123:I123,0))</f>
        <v>7481.9103753347335</v>
      </c>
      <c r="L17" s="2">
        <f>INDEX('Mean and Peak Coefficients'!B13:I20,MATCH('Critical Load Cases'!C17,'Mean and Peak Coefficients'!B13:B20,0),MATCH('Critical Load Cases'!D17,'Mean and Peak Coefficients'!B13:I13,0))</f>
        <v>2.2529681402494801</v>
      </c>
      <c r="M17" s="2">
        <f>INDEX('Mean and Peak Coefficients'!B35:I42,MATCH('Critical Load Cases'!C17,'Mean and Peak Coefficients'!B35:B42,0),MATCH('Critical Load Cases'!D17,'Mean and Peak Coefficients'!B35:I35,0))</f>
        <v>0.87726745437651299</v>
      </c>
      <c r="N17" s="2">
        <f>INDEX('Mean and Peak Coefficients'!B57:I64,MATCH('Critical Load Cases'!C17,'Mean and Peak Coefficients'!B57:B64,0),MATCH('Critical Load Cases'!D17,'Mean and Peak Coefficients'!B57:I57,0))</f>
        <v>8.2429913498987997E-2</v>
      </c>
      <c r="O17" s="16">
        <f>INDEX('Mean and Peak Coefficients'!B79:I86,MATCH('Critical Load Cases'!C17,'Mean and Peak Coefficients'!B79:B86,0),MATCH('Critical Load Cases'!D17,'Mean and Peak Coefficients'!B79:I79,0))</f>
        <v>2.29076847613611</v>
      </c>
      <c r="P17" s="2">
        <f>INDEX('Mean and Peak Coefficients'!B123:I130,MATCH('Critical Load Cases'!C17,'Mean and Peak Coefficients'!B123:B130,0),MATCH(D17,'Mean and Peak Coefficients'!B123:I123,0))</f>
        <v>5.57215618980135E-2</v>
      </c>
      <c r="R17">
        <f>INDEX('Design Loads'!C147:I147,0,SUMPRODUCT(('Design Loads'!C148:I148=MAX('Design Loads'!C148:I148))*COLUMN('Design Loads'!C148:I148))-COLUMN('Design Loads'!C148:I148)+1)</f>
        <v>0</v>
      </c>
      <c r="S17" s="3">
        <f>INDEX('Design Loads'!C27:I28,2,MATCH(R17,'Design Loads'!C27:I27,0))</f>
        <v>18890.045224790247</v>
      </c>
      <c r="T17" s="3">
        <f>INDEX('Design Loads'!C51:I52,2,MATCH(R17,'Design Loads'!C51:I51,0))</f>
        <v>23892.428023908389</v>
      </c>
      <c r="U17" s="3">
        <f>INDEX('Design Loads'!C75:I76,2,MATCH(R17,'Design Loads'!C75:I75,0))</f>
        <v>58358.695165273508</v>
      </c>
      <c r="V17" s="15">
        <f>INDEX('Design Loads'!C147:I148,2,MATCH(R17,'Design Loads'!C147:I147,0))</f>
        <v>119420.17598038538</v>
      </c>
      <c r="W17" s="3">
        <f>INDEX('Design Loads'!C123:I124,2,MATCH(R17,'Design Loads'!C123:I123,0))</f>
        <v>1741.3320631648508</v>
      </c>
      <c r="Y17" s="2">
        <f>INDEX('Mean and Peak Coefficients'!C13:I14,2,MATCH(R17,'Mean and Peak Coefficients'!C13:I13,0))</f>
        <v>0.38688017116970802</v>
      </c>
      <c r="Z17" s="2">
        <f>INDEX('Mean and Peak Coefficients'!C35:I36,2,MATCH(R17,'Mean and Peak Coefficients'!C35:I35,0))</f>
        <v>0.48933216059318602</v>
      </c>
      <c r="AA17" s="2">
        <f>INDEX('Mean and Peak Coefficients'!C57:I58,2,MATCH(R17,'Mean and Peak Coefficients'!C57:I57,0))</f>
        <v>0.10865666259713801</v>
      </c>
      <c r="AB17" s="16">
        <f>INDEX('Mean and Peak Coefficients'!C79:I80,2,MATCH(R17,'Mean and Peak Coefficients'!C79:I79,0))</f>
        <v>0.429087956252311</v>
      </c>
      <c r="AC17" s="2">
        <f>INDEX('Mean and Peak Coefficients'!C123:I124,2,MATCH(R17,'Mean and Peak Coefficients'!C123:I123,0))</f>
        <v>-3.24214463536309E-3</v>
      </c>
    </row>
    <row r="18" spans="1:29" x14ac:dyDescent="0.35">
      <c r="A18" t="s">
        <v>115</v>
      </c>
      <c r="B18">
        <v>13</v>
      </c>
      <c r="C18" cm="1">
        <f t="array" ref="C18">_xlfn.SINGLE(INDEX('Design Loads'!B126:B131,SUMPRODUCT(('Design Loads'!C126:I131=MAX('Design Loads'!C126:I131))*ROW('Design Loads'!C126:I131))-_xlfn.SINGLE(ROW('Design Loads'!C126:I131))+1,0))</f>
        <v>75</v>
      </c>
      <c r="D18">
        <f>INDEX('Design Loads'!C123:I123,0,SUMPRODUCT(('Design Loads'!C126:I131=MAX('Design Loads'!C126:I131))*COLUMN('Design Loads'!C126:I131))-COLUMN('Design Loads'!C126:I131)+1)</f>
        <v>120</v>
      </c>
      <c r="F18" s="3">
        <f>INDEX('Design Loads'!B27:I35,MATCH('Critical Load Cases'!C18,'Design Loads'!B27:'Design Loads'!B35,0),MATCH('Critical Load Cases'!D18,'Design Loads'!B27:I27,0))</f>
        <v>16874.969717143649</v>
      </c>
      <c r="G18" s="3">
        <f>INDEX('Design Loads'!B51:I59,MATCH('Critical Load Cases'!C18,'Design Loads'!B51:B59,0),MATCH('Critical Load Cases'!D18,'Design Loads'!B51:I51,0))</f>
        <v>7292.4171535759133</v>
      </c>
      <c r="H18" s="3">
        <f>INDEX('Design Loads'!B75:I83,MATCH('Critical Load Cases'!C18,'Design Loads'!B75:B83,0),MATCH('Critical Load Cases'!D18,'Design Loads'!B75:I75,0))</f>
        <v>9374.1912440530268</v>
      </c>
      <c r="I18" s="3">
        <f>INDEX('Design Loads'!B147:I155,MATCH('Critical Load Cases'!C18,'Design Loads'!B147:B155,0),MATCH('Critical Load Cases'!D18,'Design Loads'!B147:I147,0))</f>
        <v>98940.928221157606</v>
      </c>
      <c r="J18" s="15">
        <f>INDEX('Design Loads'!B123:I131,MATCH('Critical Load Cases'!C18,'Design Loads'!B123:B131,0),MATCH('Critical Load Cases'!D18,'Design Loads'!B123:I123,0))</f>
        <v>67768.81875404001</v>
      </c>
      <c r="L18" s="2">
        <f>INDEX('Mean and Peak Coefficients'!B13:I20,MATCH('Critical Load Cases'!C18,'Mean and Peak Coefficients'!B13:B20,0),MATCH('Critical Load Cases'!D18,'Mean and Peak Coefficients'!B13:I13,0))</f>
        <v>-1.38244055955661</v>
      </c>
      <c r="M18" s="2">
        <f>INDEX('Mean and Peak Coefficients'!B35:I42,MATCH('Critical Load Cases'!C18,'Mean and Peak Coefficients'!B35:B42,0),MATCH('Critical Load Cases'!D18,'Mean and Peak Coefficients'!B35:I35,0))</f>
        <v>-0.59741341284114202</v>
      </c>
      <c r="N18" s="2">
        <f>INDEX('Mean and Peak Coefficients'!B57:I64,MATCH('Critical Load Cases'!C18,'Mean and Peak Coefficients'!B57:B64,0),MATCH('Critical Load Cases'!D18,'Mean and Peak Coefficients'!B57:I57,0))</f>
        <v>-6.9814332362401199E-2</v>
      </c>
      <c r="O18" s="2">
        <f>INDEX('Mean and Peak Coefficients'!B79:I86,MATCH('Critical Load Cases'!C18,'Mean and Peak Coefficients'!B79:B86,0),MATCH('Critical Load Cases'!D18,'Mean and Peak Coefficients'!B79:I79,0))</f>
        <v>-1.4220163496358</v>
      </c>
      <c r="P18" s="16">
        <f>INDEX('Mean and Peak Coefficients'!B123:I130,MATCH('Critical Load Cases'!C18,'Mean and Peak Coefficients'!B123:B130,0),MATCH(D18,'Mean and Peak Coefficients'!B123:I123,0))</f>
        <v>-0.50470858905330795</v>
      </c>
      <c r="R18">
        <f>INDEX('Design Loads'!C123:I123,0,SUMPRODUCT(('Design Loads'!C124:I124=MAX('Design Loads'!C124:I124))*COLUMN('Design Loads'!C124:I124))-COLUMN('Design Loads'!C124:I124)+1)</f>
        <v>150</v>
      </c>
      <c r="S18" s="3">
        <f>INDEX('Design Loads'!C27:I28,2,MATCH(R18,'Design Loads'!C27:I27,0))</f>
        <v>13283.415371293431</v>
      </c>
      <c r="T18" s="3">
        <f>INDEX('Design Loads'!C51:I52,2,MATCH(R18,'Design Loads'!C51:I51,0))</f>
        <v>22298.790352031123</v>
      </c>
      <c r="U18" s="3">
        <f>INDEX('Design Loads'!C75:I76,2,MATCH(R18,'Design Loads'!C75:I75,0))</f>
        <v>56084.636179863286</v>
      </c>
      <c r="V18" s="3">
        <f>INDEX('Design Loads'!C147:I148,2,MATCH(R18,'Design Loads'!C147:I147,0))</f>
        <v>78872.129499513147</v>
      </c>
      <c r="W18" s="15">
        <f>INDEX('Design Loads'!C123:I124,2,MATCH(R18,'Design Loads'!C123:I123,0))</f>
        <v>17840.908337615765</v>
      </c>
      <c r="Y18" s="2">
        <f>INDEX('Mean and Peak Coefficients'!C13:I14,2,MATCH(R18,'Mean and Peak Coefficients'!C13:I13,0))</f>
        <v>-0.2720528167831</v>
      </c>
      <c r="Z18" s="2">
        <f>INDEX('Mean and Peak Coefficients'!C35:I36,2,MATCH(R18,'Mean and Peak Coefficients'!C35:I35,0))</f>
        <v>-0.45669344491296898</v>
      </c>
      <c r="AA18" s="2">
        <f>INDEX('Mean and Peak Coefficients'!C57:I58,2,MATCH(R18,'Mean and Peak Coefficients'!C57:I57,0))</f>
        <v>-0.104422646411479</v>
      </c>
      <c r="AB18" s="2">
        <f>INDEX('Mean and Peak Coefficients'!C79:I80,2,MATCH(R17,'Mean and Peak Coefficients'!C79:I79,0))</f>
        <v>0.429087956252311</v>
      </c>
      <c r="AC18" s="16">
        <f>INDEX('Mean and Peak Coefficients'!C123:I124,2,MATCH(R18,'Mean and Peak Coefficients'!C123:I123,0))</f>
        <v>3.3217561704846202E-2</v>
      </c>
    </row>
    <row r="19" spans="1:29" x14ac:dyDescent="0.35">
      <c r="N19" s="2"/>
    </row>
    <row r="20" spans="1:29" x14ac:dyDescent="0.35">
      <c r="A20" t="s">
        <v>48</v>
      </c>
      <c r="B20">
        <v>26</v>
      </c>
      <c r="C20">
        <f>INDEX('Design Loads'!M30:M35,SUMPRODUCT(('Design Loads'!M30:T35=MAX('Design Loads'!N30:T35))*ROW('Design Loads'!N30:T35))-ROW('Design Loads'!N30:T35)+1,0)</f>
        <v>90</v>
      </c>
      <c r="D20">
        <f>INDEX('Design Loads'!N27:T27,0,SUMPRODUCT(('Design Loads'!N30:T35=MAX('Design Loads'!N30:T35))*COLUMN('Design Loads'!N30:T35))-COLUMN('Design Loads'!N30:T35)+1)</f>
        <v>0</v>
      </c>
      <c r="F20" s="15">
        <f>INDEX('Design Loads'!M27:T35,MATCH('Critical Load Cases'!C20,'Design Loads'!M27:M35,0),MATCH('Critical Load Cases'!D20,'Design Loads'!M27:T27,0))</f>
        <v>41213.864842665163</v>
      </c>
      <c r="G20" s="3">
        <f>INDEX('Design Loads'!M51:T59,MATCH('Critical Load Cases'!C20,'Design Loads'!M51:M59,0),MATCH('Critical Load Cases'!D20,'Design Loads'!M51:T51,0))</f>
        <v>6875.1919915971512</v>
      </c>
      <c r="H20" s="3">
        <f>INDEX('Design Loads'!M75:T83,MATCH('Critical Load Cases'!C20,'Design Loads'!M75:M83,0),MATCH('Critical Load Cases'!D20,'Design Loads'!M75:T75,0))</f>
        <v>18012.371342534363</v>
      </c>
      <c r="I20" s="3">
        <f>INDEX('Design Loads'!M147:T155,MATCH('Critical Load Cases'!C20,'Design Loads'!M147:M155,0),MATCH('Critical Load Cases'!D20,'Design Loads'!M147:T147,0))</f>
        <v>242781.97561837736</v>
      </c>
      <c r="J20" s="3">
        <f>INDEX('Design Loads'!M123:T131,MATCH('Critical Load Cases'!C20,'Design Loads'!M123:M131,0),MATCH('Critical Load Cases'!D20,'Design Loads'!M123:T123,0))</f>
        <v>60071.30703748775</v>
      </c>
      <c r="L20" s="16">
        <f>INDEX('Mean and Peak Coefficients'!M13:T20,MATCH('Critical Load Cases'!C20,'Mean and Peak Coefficients'!M13:M20,0),MATCH('Critical Load Cases'!D20,'Mean and Peak Coefficients'!M13:T13,0))</f>
        <v>5.1610481420976404</v>
      </c>
      <c r="M20" s="2">
        <f>INDEX('Mean and Peak Coefficients'!M35:T42,MATCH('Critical Load Cases'!C20,'Mean and Peak Coefficients'!M35:M42,0),MATCH('Critical Load Cases'!D20,'Mean and Peak Coefficients'!M35:T35,0))</f>
        <v>0.86095290966413696</v>
      </c>
      <c r="N20" s="2">
        <f>INDEX('Mean and Peak Coefficients'!M57:T64,MATCH('Critical Load Cases'!C20,'Mean and Peak Coefficients'!M57:M64,0),MATCH('Critical Load Cases'!D20,'Mean and Peak Coefficients'!M57:T57,0))</f>
        <v>0.20505613828357599</v>
      </c>
      <c r="O20" s="2">
        <f>INDEX('Mean and Peak Coefficients'!M79:T86,MATCH('Critical Load Cases'!C20,'Mean and Peak Coefficients'!M79:M86,0),MATCH('Critical Load Cases'!D20,'Mean and Peak Coefficients'!M79:T79,0))</f>
        <v>5.3337929511990403</v>
      </c>
      <c r="P20" s="2">
        <f>INDEX('Mean and Peak Coefficients'!M123:T130,MATCH('Critical Load Cases'!C21,'Mean and Peak Coefficients'!M123:M130,0),MATCH('Critical Load Cases'!D21,'Mean and Peak Coefficients'!M123:T123,0))</f>
        <v>0.118447637999503</v>
      </c>
      <c r="R20">
        <f>INDEX('Design Loads'!N27:T27,0,SUMPRODUCT(('Design Loads'!N28:T28=MAX('Design Loads'!N28:T28))*COLUMN('Design Loads'!N28:T28))-COLUMN('Design Loads'!N28:T28)+1)</f>
        <v>90</v>
      </c>
      <c r="S20" s="15">
        <f>INDEX('Design Loads'!N27:T28,2,MATCH(R20,'Design Loads'!N27:T27,0))</f>
        <v>35101.398555748725</v>
      </c>
      <c r="T20" s="3">
        <f>INDEX('Design Loads'!N51:T52,2,MATCH(R20,'Design Loads'!N51:T51,0))</f>
        <v>52530.90961149049</v>
      </c>
      <c r="U20" s="3">
        <f>INDEX('Design Loads'!N75:T76,2,MATCH(R20,'Design Loads'!N75:T75,0))</f>
        <v>1910.2799418476027</v>
      </c>
      <c r="V20" s="3">
        <f>INDEX('Design Loads'!N147:T148,2,MATCH(R20,'Design Loads'!N147:T147,0))</f>
        <v>100434.93481728519</v>
      </c>
      <c r="W20" s="3">
        <f>INDEX('Design Loads'!N123:T124,2,MATCH(R20,'Design Loads'!N123:T123,0))</f>
        <v>18549.07720513437</v>
      </c>
      <c r="Y20" s="16">
        <f>INDEX('Mean and Peak Coefficients'!N13:T14,2,MATCH(R20,'Mean and Peak Coefficients'!N13:T13,0))</f>
        <v>1.09890208363592</v>
      </c>
      <c r="Z20" s="2">
        <f>INDEX('Mean and Peak Coefficients'!N35:T36,2,MATCH(R20,'Mean and Peak Coefficients'!N35:T35,0))</f>
        <v>1.6445591458606701</v>
      </c>
      <c r="AA20" s="2">
        <f>INDEX('Mean and Peak Coefficients'!N57:T58,2,MATCH(R20,'Mean and Peak Coefficients'!N57:T57,0))</f>
        <v>-5.4367442862846404E-3</v>
      </c>
      <c r="AB20" s="2">
        <f>INDEX('Mean and Peak Coefficients'!N79:T80,2,MATCH(R20,'Mean and Peak Coefficients'!N79:T79,0))</f>
        <v>-0.55162573953247496</v>
      </c>
      <c r="AC20" s="2">
        <f>INDEX('Mean and Peak Coefficients'!N123:T124,2,MATCH(R20,'Mean and Peak Coefficients'!N123:T123,0))</f>
        <v>5.2791524059729797E-2</v>
      </c>
    </row>
    <row r="21" spans="1:29" x14ac:dyDescent="0.35">
      <c r="A21" t="s">
        <v>49</v>
      </c>
      <c r="B21">
        <v>26</v>
      </c>
      <c r="C21">
        <f>INDEX('Design Loads'!M54:M59,SUMPRODUCT(('Design Loads'!M54:T59=MAX('Design Loads'!N54:T59))*ROW('Design Loads'!N54:T59))-ROW('Design Loads'!N54:T59)+1,0)</f>
        <v>30</v>
      </c>
      <c r="D21">
        <f>INDEX('Design Loads'!N51:T51,0,SUMPRODUCT(('Design Loads'!N54:T59=MAX('Design Loads'!N54:T59))*COLUMN('Design Loads'!N54:T59))-COLUMN('Design Loads'!N54:T59)+1)</f>
        <v>0</v>
      </c>
      <c r="F21" s="3">
        <f>INDEX('Design Loads'!M27:T35,MATCH('Critical Load Cases'!C21,'Design Loads'!M27:M35,0),MATCH('Critical Load Cases'!D21,'Design Loads'!M27:T27,0))</f>
        <v>20358.702529604951</v>
      </c>
      <c r="G21" s="15">
        <f>INDEX('Design Loads'!M51:T59,MATCH('Critical Load Cases'!C21,'Design Loads'!M51:M59,0),MATCH('Critical Load Cases'!D21,'Design Loads'!M51:T51,0))</f>
        <v>29897.779131611172</v>
      </c>
      <c r="H21" s="3">
        <f>INDEX('Design Loads'!M75:T83,MATCH('Critical Load Cases'!C21,'Design Loads'!M75:M83,0),MATCH('Critical Load Cases'!D21,'Design Loads'!M75:T75,0))</f>
        <v>57467.115636584058</v>
      </c>
      <c r="I21" s="3">
        <f>INDEX('Design Loads'!M147:T155,MATCH('Critical Load Cases'!C21,'Design Loads'!M147:M155,0),MATCH('Critical Load Cases'!D21,'Design Loads'!M147:T147,0))</f>
        <v>141365.61192191902</v>
      </c>
      <c r="J21" s="3">
        <f>INDEX('Design Loads'!M123:T131,MATCH('Critical Load Cases'!C21,'Design Loads'!M123:M131,0),MATCH('Critical Load Cases'!D21,'Design Loads'!M123:T123,0))</f>
        <v>10404.579244258677</v>
      </c>
      <c r="L21" s="2">
        <f>INDEX('Mean and Peak Coefficients'!M13:T20,MATCH('Critical Load Cases'!C21,'Mean and Peak Coefficients'!M13:M20,0),MATCH('Critical Load Cases'!D21,'Mean and Peak Coefficients'!M13:T13,0))</f>
        <v>2.5494392303913198</v>
      </c>
      <c r="M21" s="16">
        <f>INDEX('Mean and Peak Coefficients'!M35:T42,MATCH('Critical Load Cases'!C21,'Mean and Peak Coefficients'!M35:M42,0),MATCH('Critical Load Cases'!D21,'Mean and Peak Coefficients'!M35:T35,0))</f>
        <v>3.7439797997374402</v>
      </c>
      <c r="N21" s="2">
        <f>INDEX('Mean and Peak Coefficients'!M57:T64,MATCH('Critical Load Cases'!C21,'Mean and Peak Coefficients'!M57:M64,0),MATCH('Critical Load Cases'!D21,'Mean and Peak Coefficients'!M57:T57,0))</f>
        <v>0.65421618212516897</v>
      </c>
      <c r="O21" s="2">
        <f>INDEX('Mean and Peak Coefficients'!M79:T86,MATCH('Critical Load Cases'!C21,'Mean and Peak Coefficients'!M79:M86,0),MATCH('Critical Load Cases'!D21,'Mean and Peak Coefficients'!M79:T79,0))</f>
        <v>3.1057285141969802</v>
      </c>
      <c r="P21" s="2">
        <f>INDEX('Mean and Peak Coefficients'!M123:T130,MATCH('Critical Load Cases'!C20,'Mean and Peak Coefficients'!M123:M130,0),MATCH('Critical Load Cases'!D20,'Mean and Peak Coefficients'!M123:T123,0))</f>
        <v>0.68386277456242395</v>
      </c>
      <c r="R21">
        <f>INDEX('Design Loads'!N51:T51,0,SUMPRODUCT(('Design Loads'!N52:T52=MAX('Design Loads'!N52:T52))*COLUMN('Design Loads'!N52:T52))-COLUMN('Design Loads'!N52:T52)+1)</f>
        <v>60</v>
      </c>
      <c r="S21" s="3">
        <f>INDEX('Design Loads'!N27:T28,2,MATCH(R21,'Design Loads'!N27:T27,0))</f>
        <v>33779.938015380889</v>
      </c>
      <c r="T21" s="15">
        <f>INDEX('Design Loads'!N51:T52,2,MATCH(R21,'Design Loads'!N51:T51,0))</f>
        <v>62751.411300232343</v>
      </c>
      <c r="U21" s="3">
        <f>INDEX('Design Loads'!N75:T76,2,MATCH(R21,'Design Loads'!N75:T75,0))</f>
        <v>141502.68100910427</v>
      </c>
      <c r="V21" s="3">
        <f>INDEX('Design Loads'!N147:T148,2,MATCH(R21,'Design Loads'!N147:T147,0))</f>
        <v>200773.11920857584</v>
      </c>
      <c r="W21" s="3">
        <f>INDEX('Design Loads'!N123:T124,2,MATCH(R21,'Design Loads'!N123:T123,0))</f>
        <v>16203.015963769993</v>
      </c>
      <c r="Y21" s="2">
        <f>INDEX('Mean and Peak Coefficients'!N13:T14,2,MATCH(R21,'Mean and Peak Coefficients'!N13:T13,0))</f>
        <v>1.0575317735912499</v>
      </c>
      <c r="Z21" s="16">
        <f>INDEX('Mean and Peak Coefficients'!N35:T36,2,MATCH(R21,'Mean and Peak Coefficients'!N35:T35,0))</f>
        <v>1.9645273255822</v>
      </c>
      <c r="AA21" s="2">
        <f>INDEX('Mean and Peak Coefficients'!N57:T58,2,MATCH(R21,'Mean and Peak Coefficients'!N57:T57,0))</f>
        <v>0.40272311697212998</v>
      </c>
      <c r="AB21" s="2">
        <f>INDEX('Mean and Peak Coefficients'!N79:T80,2,MATCH(R21,'Mean and Peak Coefficients'!N79:T79,0))</f>
        <v>1.10272009000808</v>
      </c>
      <c r="AC21" s="2">
        <f>INDEX('Mean and Peak Coefficients'!N123:T124,2,MATCH(R21,'Mean and Peak Coefficients'!N123:T123,0))</f>
        <v>4.6114526217766801E-2</v>
      </c>
    </row>
    <row r="22" spans="1:29" x14ac:dyDescent="0.35">
      <c r="A22" t="s">
        <v>50</v>
      </c>
      <c r="B22">
        <v>26</v>
      </c>
      <c r="C22">
        <f>INDEX('Design Loads'!M78:M83,SUMPRODUCT(('Design Loads'!N78:T83=MAX('Design Loads'!N78:T83))*ROW('Design Loads'!N78:T83))-ROW('Design Loads'!N78:T83)+1,0)</f>
        <v>15</v>
      </c>
      <c r="D22">
        <f>INDEX('Design Loads'!N75:T75,0,SUMPRODUCT(('Design Loads'!N78:T83=MAX('Design Loads'!N78:T83))*COLUMN('Design Loads'!N78:T83))-COLUMN('Design Loads'!N78:T83)+1)</f>
        <v>180</v>
      </c>
      <c r="F22" s="3">
        <f>INDEX('Design Loads'!M27:T35,MATCH('Critical Load Cases'!C22,'Design Loads'!M27:M35,0),MATCH('Critical Load Cases'!D22,'Design Loads'!M27:T27,0))</f>
        <v>12428.423179807474</v>
      </c>
      <c r="G22" s="3">
        <f>INDEX('Design Loads'!M51:T59,MATCH('Critical Load Cases'!C22,'Design Loads'!M51:M59,0),MATCH('Critical Load Cases'!D22,'Design Loads'!M51:T51,0))</f>
        <v>17138.728076139203</v>
      </c>
      <c r="H22" s="15">
        <f>INDEX('Design Loads'!M75:T83,MATCH('Critical Load Cases'!C22,'Design Loads'!M75:M83,0),MATCH('Critical Load Cases'!D22,'Design Loads'!M75:T75,0))</f>
        <v>67004.476567236386</v>
      </c>
      <c r="I22" s="3">
        <f>INDEX('Design Loads'!M147:T155,MATCH('Critical Load Cases'!C22,'Design Loads'!M147:M155,0),MATCH('Critical Load Cases'!D22,'Design Loads'!M147:T147,0))</f>
        <v>92524.909963901286</v>
      </c>
      <c r="J22" s="3">
        <f>INDEX('Design Loads'!M123:T131,MATCH('Critical Load Cases'!C22,'Design Loads'!M123:M131,0),MATCH('Critical Load Cases'!D22,'Design Loads'!M123:T123,0))</f>
        <v>4305.3698616935144</v>
      </c>
      <c r="L22" s="2">
        <f>INDEX('Mean and Peak Coefficients'!M13:T20,MATCH('Critical Load Cases'!C22,'Mean and Peak Coefficients'!M13:M20,0),MATCH('Critical Load Cases'!D22,'Mean and Peak Coefficients'!M13:T13,0))</f>
        <v>-1.55636193320424</v>
      </c>
      <c r="M22" s="2">
        <f>INDEX('Mean and Peak Coefficients'!M35:T42,MATCH('Critical Load Cases'!C22,'Mean and Peak Coefficients'!M35:M42,0),MATCH('Critical Load Cases'!D22,'Mean and Peak Coefficients'!M35:T35,0))</f>
        <v>-2.14621465453311</v>
      </c>
      <c r="N22" s="16">
        <f>INDEX('Mean and Peak Coefficients'!M57:T64,MATCH('Critical Load Cases'!C22,'Mean and Peak Coefficients'!M57:M64,0),MATCH('Critical Load Cases'!D22,'Mean and Peak Coefficients'!M57:T57,0))</f>
        <v>-0.76279124782115804</v>
      </c>
      <c r="O22" s="2">
        <f>INDEX('Mean and Peak Coefficients'!M79:T86,MATCH('Critical Load Cases'!C22,'Mean and Peak Coefficients'!M79:M86,0),MATCH('Critical Load Cases'!D22,'Mean and Peak Coefficients'!M79:T79,0))</f>
        <v>-2.03272385159068</v>
      </c>
      <c r="P22" s="2">
        <f>INDEX('Mean and Peak Coefficients'!M123:T130,MATCH('Critical Load Cases'!C22,'Mean and Peak Coefficients'!M123:M130,0),MATCH('Critical Load Cases'!D22,'Mean and Peak Coefficients'!M123:T123,0))</f>
        <v>-4.9013119979190299E-2</v>
      </c>
      <c r="R22">
        <f>INDEX('Design Loads'!N75:T75,0,SUMPRODUCT(('Design Loads'!N76:T76=MAX('Design Loads'!N76:T76))*COLUMN('Design Loads'!N76:T76))-COLUMN('Design Loads'!N76:T76)+1)</f>
        <v>0</v>
      </c>
      <c r="S22" s="3">
        <f>INDEX('Design Loads'!N27:T28,2,MATCH(R22,'Design Loads'!N27:T27,0))</f>
        <v>32003.722368523562</v>
      </c>
      <c r="T22" s="3">
        <f>INDEX('Design Loads'!N51:T52,2,MATCH(R22,'Design Loads'!N51:T51,0))</f>
        <v>54402.602996066205</v>
      </c>
      <c r="U22" s="15">
        <f>INDEX('Design Loads'!N75:T76,2,MATCH(R22,'Design Loads'!N75:T75,0))</f>
        <v>156524.40760972831</v>
      </c>
      <c r="V22" s="3">
        <f>INDEX('Design Loads'!N147:T148,2,MATCH(R22,'Design Loads'!N147:T147,0))</f>
        <v>214424.54326755481</v>
      </c>
      <c r="W22" s="3">
        <f>INDEX('Design Loads'!N123:T124,2,MATCH(R22,'Design Loads'!N123:T123,0))</f>
        <v>729.05568907842598</v>
      </c>
      <c r="Y22" s="2">
        <f>INDEX('Mean and Peak Coefficients'!N13:T14,2,MATCH(R22,'Mean and Peak Coefficients'!N13:T13,0))</f>
        <v>1.0019246708651799</v>
      </c>
      <c r="Z22" s="2">
        <f>INDEX('Mean and Peak Coefficients'!N35:T36,2,MATCH(R22,'Mean and Peak Coefficients'!N35:T35,0))</f>
        <v>1.7031553227899501</v>
      </c>
      <c r="AA22" s="16">
        <f>INDEX('Mean and Peak Coefficients'!N57:T58,2,MATCH(R22,'Mean and Peak Coefficients'!N57:T57,0))</f>
        <v>0.445475639509263</v>
      </c>
      <c r="AB22" s="2">
        <f>INDEX('Mean and Peak Coefficients'!N79:T80,2,MATCH(R22,'Mean and Peak Coefficients'!N79:T79,0))</f>
        <v>1.17769875062956</v>
      </c>
      <c r="AC22" s="2">
        <f>INDEX('Mean and Peak Coefficients'!N123:T124,2,MATCH(R22,'Mean and Peak Coefficients'!N123:T123,0))</f>
        <v>-2.0749259127679498E-3</v>
      </c>
    </row>
    <row r="23" spans="1:29" x14ac:dyDescent="0.35">
      <c r="A23" t="s">
        <v>51</v>
      </c>
      <c r="B23">
        <v>26</v>
      </c>
      <c r="C23">
        <f>INDEX('Design Loads'!M150:M155,SUMPRODUCT(('Design Loads'!N150:T155=MAX('Design Loads'!N150:T155))*ROW('Design Loads'!N150:T155))-ROW('Design Loads'!N150:T155)+1,0)</f>
        <v>90</v>
      </c>
      <c r="D23">
        <f>INDEX('Design Loads'!N147:T147,0,SUMPRODUCT(('Design Loads'!N150:T155=MAX('Design Loads'!N150:T155))*COLUMN('Design Loads'!N150:T155))-COLUMN('Design Loads'!N150:T155)+1)</f>
        <v>0</v>
      </c>
      <c r="F23" s="3">
        <f>INDEX('Design Loads'!M27:T35,MATCH('Critical Load Cases'!C20,'Design Loads'!M27:M35,0),MATCH('Critical Load Cases'!D20,'Design Loads'!M27:T27,0))</f>
        <v>41213.864842665163</v>
      </c>
      <c r="G23" s="3">
        <f>INDEX('Design Loads'!M51:T59,MATCH('Critical Load Cases'!C23,'Design Loads'!M51:M59,0),MATCH('Critical Load Cases'!D23,'Design Loads'!M51:T51,0))</f>
        <v>6875.1919915971512</v>
      </c>
      <c r="H23" s="3">
        <f>INDEX('Design Loads'!M75:T83,MATCH('Critical Load Cases'!C23,'Design Loads'!M75:M83,0),MATCH('Critical Load Cases'!D23,'Design Loads'!M75:T75,0))</f>
        <v>18012.371342534363</v>
      </c>
      <c r="I23" s="15">
        <f>INDEX('Design Loads'!M147:T155,MATCH('Critical Load Cases'!C23,'Design Loads'!M147:M155,0),MATCH('Critical Load Cases'!D23,'Design Loads'!M147:T147,0))</f>
        <v>242781.97561837736</v>
      </c>
      <c r="J23" s="3">
        <f>INDEX('Design Loads'!M123:T131,MATCH('Critical Load Cases'!C23,'Design Loads'!M123:M131,0),MATCH('Critical Load Cases'!D23,'Design Loads'!M123:T123,0))</f>
        <v>60071.30703748775</v>
      </c>
      <c r="L23" s="2">
        <f>INDEX('Mean and Peak Coefficients'!M13:T20,MATCH('Critical Load Cases'!C23,'Mean and Peak Coefficients'!M13:M20,0),MATCH('Critical Load Cases'!D23,'Mean and Peak Coefficients'!M13:T13,0))</f>
        <v>5.1610481420976404</v>
      </c>
      <c r="M23" s="2">
        <f>INDEX('Mean and Peak Coefficients'!M35:T42,MATCH('Critical Load Cases'!C23,'Mean and Peak Coefficients'!M35:M42,0),MATCH('Critical Load Cases'!D23,'Mean and Peak Coefficients'!M35:T35,0))</f>
        <v>0.86095290966413696</v>
      </c>
      <c r="N23" s="2">
        <f>INDEX('Mean and Peak Coefficients'!M57:T64,MATCH('Critical Load Cases'!C23,'Mean and Peak Coefficients'!M57:M64,0),MATCH('Critical Load Cases'!D23,'Mean and Peak Coefficients'!M57:T57,0))</f>
        <v>0.20505613828357599</v>
      </c>
      <c r="O23" s="16">
        <f>INDEX('Mean and Peak Coefficients'!M79:T86,MATCH('Critical Load Cases'!C23,'Mean and Peak Coefficients'!M79:M86,0),MATCH('Critical Load Cases'!D23,'Mean and Peak Coefficients'!M79:T79,0))</f>
        <v>5.3337929511990403</v>
      </c>
      <c r="P23" s="2">
        <f>INDEX('Mean and Peak Coefficients'!M123:T130,MATCH('Critical Load Cases'!C23,'Mean and Peak Coefficients'!M123:M130,0),MATCH('Critical Load Cases'!D23,'Mean and Peak Coefficients'!M123:T123,0))</f>
        <v>0.68386277456242395</v>
      </c>
      <c r="R23">
        <f>INDEX('Design Loads'!N147:T147,0,SUMPRODUCT(('Design Loads'!N148:T148=MAX('Design Loads'!N148:T148))*COLUMN('Design Loads'!N148:T148))-COLUMN('Design Loads'!N148:T148)+1)</f>
        <v>0</v>
      </c>
      <c r="S23" s="3">
        <f>INDEX('Design Loads'!N27:T28,2,MATCH(R23,'Design Loads'!N27:T27,0))</f>
        <v>32003.722368523562</v>
      </c>
      <c r="T23" s="3">
        <f>INDEX('Design Loads'!N51:T52,2,MATCH(R23,'Design Loads'!N51:T51,0))</f>
        <v>54402.602996066205</v>
      </c>
      <c r="U23" s="3">
        <f>INDEX('Design Loads'!N75:T76,2,MATCH(R23,'Design Loads'!N75:T75,0))</f>
        <v>156524.40760972831</v>
      </c>
      <c r="V23" s="15">
        <f>INDEX('Design Loads'!N147:T148,2,MATCH(R23,'Design Loads'!N147:T147,0))</f>
        <v>214424.54326755481</v>
      </c>
      <c r="W23" s="3">
        <f>INDEX('Design Loads'!N123:T124,2,MATCH(R23,'Design Loads'!N123:T123,0))</f>
        <v>729.05568907842598</v>
      </c>
      <c r="Y23" s="2">
        <f>INDEX('Mean and Peak Coefficients'!N13:T14,2,MATCH(R23,'Mean and Peak Coefficients'!N13:T13,0))</f>
        <v>1.0019246708651799</v>
      </c>
      <c r="Z23" s="2">
        <f>INDEX('Mean and Peak Coefficients'!N35:T36,2,MATCH(R23,'Mean and Peak Coefficients'!N35:T35,0))</f>
        <v>1.7031553227899501</v>
      </c>
      <c r="AA23" s="2">
        <f>INDEX('Mean and Peak Coefficients'!N57:T58,2,MATCH(R23,'Mean and Peak Coefficients'!N57:T57,0))</f>
        <v>0.445475639509263</v>
      </c>
      <c r="AB23" s="16">
        <f>INDEX('Mean and Peak Coefficients'!N79:T80,2,MATCH(R23,'Mean and Peak Coefficients'!N79:T79,0))</f>
        <v>1.17769875062956</v>
      </c>
      <c r="AC23" s="2">
        <f>INDEX('Mean and Peak Coefficients'!N123:T124,2,MATCH(R23,'Mean and Peak Coefficients'!N123:T123,0))</f>
        <v>-2.0749259127679498E-3</v>
      </c>
    </row>
    <row r="24" spans="1:29" x14ac:dyDescent="0.35">
      <c r="A24" t="s">
        <v>115</v>
      </c>
      <c r="B24">
        <v>26</v>
      </c>
      <c r="C24" cm="1">
        <f t="array" ref="C24">_xlfn.SINGLE(INDEX('Design Loads'!M126:M131,SUMPRODUCT(('Design Loads'!N126:T131=MAX('Design Loads'!N126:T131))*ROW('Design Loads'!N126:T131))-_xlfn.SINGLE(ROW('Design Loads'!N126:T131))+1,0))</f>
        <v>90</v>
      </c>
      <c r="D24">
        <f>INDEX('Design Loads'!N123:T123,0,SUMPRODUCT(('Design Loads'!N126:T131=MAX('Design Loads'!N126:T131))*COLUMN('Design Loads'!N126:T131))-COLUMN('Design Loads'!N126:T131)+1)</f>
        <v>60</v>
      </c>
      <c r="F24" s="3">
        <f>INDEX('Design Loads'!M27:T35,MATCH('Critical Load Cases'!C24,'Design Loads'!M27:M35,0),MATCH('Critical Load Cases'!D24,'Design Loads'!M27:T27,0))</f>
        <v>20114.269107730732</v>
      </c>
      <c r="G24" s="3">
        <f>INDEX('Design Loads'!M51:T59,MATCH('Critical Load Cases'!C24,'Design Loads'!M51:M59,0),MATCH('Critical Load Cases'!D24,'Design Loads'!M51:T51,0))</f>
        <v>9500.4503024573532</v>
      </c>
      <c r="H24" s="3">
        <f>INDEX('Design Loads'!M75:T83,MATCH('Critical Load Cases'!C24,'Design Loads'!M75:M83,0),MATCH('Critical Load Cases'!D24,'Design Loads'!M75:T75,0))</f>
        <v>39262.672268166025</v>
      </c>
      <c r="I24" s="3">
        <f>INDEX('Design Loads'!M147:T155,MATCH('Critical Load Cases'!C24,'Design Loads'!M147:M155,0),MATCH('Critical Load Cases'!D24,'Design Loads'!M147:T147,0))</f>
        <v>120634.63438529894</v>
      </c>
      <c r="J24" s="15">
        <f>INDEX('Design Loads'!M123:T131,MATCH('Critical Load Cases'!C24,'Design Loads'!M123:M131,0),MATCH('Critical Load Cases'!D24,'Design Loads'!M123:T123,0))</f>
        <v>119789.93020271619</v>
      </c>
      <c r="L24" s="2">
        <f>INDEX('Mean and Peak Coefficients'!M13:T20,MATCH('Critical Load Cases'!C24,'Mean and Peak Coefficients'!M13:M20,0),MATCH('Critical Load Cases'!D24,'Mean and Peak Coefficients'!M13:T13,0))</f>
        <v>2.5188298065324699</v>
      </c>
      <c r="M24" s="2">
        <f>INDEX('Mean and Peak Coefficients'!M35:T42,MATCH('Critical Load Cases'!C24,'Mean and Peak Coefficients'!M35:M42,0),MATCH('Critical Load Cases'!D24,'Mean and Peak Coefficients'!M35:T35,0))</f>
        <v>1.1897035516996599</v>
      </c>
      <c r="N24" s="2">
        <f>INDEX('Mean and Peak Coefficients'!M57:T64,MATCH('Critical Load Cases'!C24,'Mean and Peak Coefficients'!M57:M64,0),MATCH('Critical Load Cases'!D24,'Mean and Peak Coefficients'!M57:T57,0))</f>
        <v>-0.44697346067877503</v>
      </c>
      <c r="O24" s="2">
        <f>INDEX('Mean and Peak Coefficients'!M79:T86,MATCH('Critical Load Cases'!C24,'Mean and Peak Coefficients'!M79:M86,0),MATCH('Critical Load Cases'!D24,'Mean and Peak Coefficients'!M79:T79,0))</f>
        <v>2.6502797866930101</v>
      </c>
      <c r="P24" s="16">
        <f>INDEX('Mean and Peak Coefficients'!M123:T130,MATCH('Critical Load Cases'!C24,'Mean and Peak Coefficients'!M123:M130,0),MATCH('Critical Load Cases'!D24,'Mean and Peak Coefficients'!M123:T123,0))</f>
        <v>1.36371053125157</v>
      </c>
      <c r="R24">
        <f>INDEX('Design Loads'!N123:T123,0,SUMPRODUCT(('Design Loads'!N124:T124=MAX('Design Loads'!N124:T124))*COLUMN('Design Loads'!N124:T124))-COLUMN('Design Loads'!N124:T124)+1)</f>
        <v>150</v>
      </c>
      <c r="S24" s="3">
        <f>INDEX('Design Loads'!N27:T28,2,MATCH(R24,'Design Loads'!N27:T27,0))</f>
        <v>25032.702824266544</v>
      </c>
      <c r="T24" s="3">
        <f>INDEX('Design Loads'!N51:T52,2,MATCH(R24,'Design Loads'!N51:T51,0))</f>
        <v>28027.844548790952</v>
      </c>
      <c r="U24" s="3">
        <f>INDEX('Design Loads'!N75:T76,2,MATCH(R24,'Design Loads'!N75:T75,0))</f>
        <v>35718.88895953566</v>
      </c>
      <c r="V24" s="3">
        <f>INDEX('Design Loads'!N147:T148,2,MATCH(R24,'Design Loads'!N147:T147,0))</f>
        <v>144883.53516586096</v>
      </c>
      <c r="W24" s="15">
        <f>INDEX('Design Loads'!N123:T124,2,MATCH(R24,'Design Loads'!N123:T123,0))</f>
        <v>25718.465587358711</v>
      </c>
      <c r="Y24" s="2">
        <f>INDEX('Mean and Peak Coefficients'!N13:T14,2,MATCH(R24,'Mean and Peak Coefficients'!N13:T13,0))</f>
        <v>-0.78368641776297798</v>
      </c>
      <c r="Z24" s="2">
        <f>INDEX('Mean and Peak Coefficients'!N35:T36,2,MATCH(R24,'Mean and Peak Coefficients'!N35:T35,0))</f>
        <v>-0.87745383493974205</v>
      </c>
      <c r="AA24" s="2">
        <f>INDEX('Mean and Peak Coefficients'!N57:T58,2,MATCH(R24,'Mean and Peak Coefficients'!N57:T57,0))</f>
        <v>-0.101657595417857</v>
      </c>
      <c r="AB24" s="2">
        <f>INDEX('Mean and Peak Coefficients'!N79:T80,2,MATCH(R24,'Mean and Peak Coefficients'!N79:T79,0))</f>
        <v>-0.79575386171498397</v>
      </c>
      <c r="AC24" s="16">
        <f>INDEX('Mean and Peak Coefficients'!N123:T124,2,MATCH(R24,'Mean and Peak Coefficients'!N123:T123,0))</f>
        <v>7.3195932057394497E-2</v>
      </c>
    </row>
    <row r="26" spans="1:29" x14ac:dyDescent="0.35">
      <c r="A26" t="s">
        <v>48</v>
      </c>
      <c r="B26" s="1">
        <f>$F$8</f>
        <v>18</v>
      </c>
      <c r="F26" s="15">
        <f t="shared" ref="F26:J30" si="2">(($F$8-$B$14)/($B$20-$B$14))*(F20-F14)+F14</f>
        <v>32775.299558464983</v>
      </c>
      <c r="G26" s="3">
        <f t="shared" si="2"/>
        <v>9234.1494280873903</v>
      </c>
      <c r="H26" s="3">
        <f t="shared" si="2"/>
        <v>13738.989118857737</v>
      </c>
      <c r="I26" s="3">
        <f t="shared" si="2"/>
        <v>191461.92114333052</v>
      </c>
      <c r="J26" s="3">
        <f t="shared" si="2"/>
        <v>27708.601399239738</v>
      </c>
      <c r="L26" s="16">
        <f t="shared" ref="L26:P30" si="3">((ABS($F$8)-ABS($B$14))/(ABS($B$20)-ABS($B$14)))*(ABS(L20)-ABS(L14))+ABS(L14)</f>
        <v>3.371460448652619</v>
      </c>
      <c r="M26" s="2">
        <f t="shared" si="3"/>
        <v>0.87099262948713763</v>
      </c>
      <c r="N26" s="2">
        <f t="shared" si="3"/>
        <v>0.12959384610844493</v>
      </c>
      <c r="O26" s="2">
        <f t="shared" si="3"/>
        <v>3.4611625050064676</v>
      </c>
      <c r="P26" s="2">
        <f t="shared" si="3"/>
        <v>7.9846975783201768E-2</v>
      </c>
      <c r="S26" s="15">
        <f t="shared" ref="S26:W30" si="4">((ABS($F$8)-ABS($B$14))/(ABS($B$20)-ABS($B$14)))*(ABS(S20)-ABS(S14))+ABS(S14)</f>
        <v>25125.181121312737</v>
      </c>
      <c r="T26" s="3">
        <f t="shared" si="4"/>
        <v>34907.22863451689</v>
      </c>
      <c r="U26" s="3">
        <f t="shared" si="4"/>
        <v>36647.766233186623</v>
      </c>
      <c r="V26" s="3">
        <f t="shared" si="4"/>
        <v>112118.16014842376</v>
      </c>
      <c r="W26" s="3">
        <f t="shared" si="4"/>
        <v>8205.8494254608213</v>
      </c>
      <c r="Y26" s="16">
        <f t="shared" ref="Y26:AC30" si="5">((ABS($F$8)-ABS($B$14))/(ABS($B$20)-ABS($B$14)))*(ABS(Y20)-ABS(Y14))+ABS(Y14)</f>
        <v>0.66073475288748185</v>
      </c>
      <c r="Z26" s="2">
        <f t="shared" si="5"/>
        <v>0.93365023184991069</v>
      </c>
      <c r="AA26" s="2">
        <f t="shared" si="5"/>
        <v>6.8956694016040557E-2</v>
      </c>
      <c r="AB26" s="2">
        <f t="shared" si="5"/>
        <v>0.47621787289852791</v>
      </c>
      <c r="AC26" s="2">
        <f t="shared" si="5"/>
        <v>2.2299598260119517E-2</v>
      </c>
    </row>
    <row r="27" spans="1:29" x14ac:dyDescent="0.35">
      <c r="A27" t="s">
        <v>49</v>
      </c>
      <c r="B27" s="1">
        <f>$F$8</f>
        <v>18</v>
      </c>
      <c r="F27" s="3">
        <f t="shared" si="2"/>
        <v>18462.367847655139</v>
      </c>
      <c r="G27" s="15">
        <f t="shared" si="2"/>
        <v>25666.692454171658</v>
      </c>
      <c r="H27" s="3">
        <f t="shared" si="2"/>
        <v>38864.542985797627</v>
      </c>
      <c r="I27" s="3">
        <f t="shared" si="2"/>
        <v>124072.0370738128</v>
      </c>
      <c r="J27" s="3">
        <f t="shared" ref="J27" si="6">(($F$8-$B$14)/($B$20-$B$14))*(J21-J15)+J15</f>
        <v>7507.490026003793</v>
      </c>
      <c r="L27" s="2">
        <f t="shared" si="3"/>
        <v>1.8515621067611661</v>
      </c>
      <c r="M27" s="16">
        <f t="shared" si="3"/>
        <v>2.600633785882283</v>
      </c>
      <c r="N27" s="2">
        <f t="shared" si="3"/>
        <v>0.37645523721952778</v>
      </c>
      <c r="O27" s="2">
        <f t="shared" si="3"/>
        <v>2.1962749754602537</v>
      </c>
      <c r="P27" s="2">
        <f t="shared" ref="P27" si="7">((ABS($F$8)-ABS($B$14))/(ABS($B$20)-ABS($B$14)))*(ABS(P21)-ABS(P15))+ABS(P15)</f>
        <v>0.28913307524624576</v>
      </c>
      <c r="S27" s="3">
        <f t="shared" si="4"/>
        <v>24616.927067325109</v>
      </c>
      <c r="T27" s="15">
        <f t="shared" si="4"/>
        <v>38838.190822494522</v>
      </c>
      <c r="U27" s="3">
        <f t="shared" si="4"/>
        <v>90337.151259054575</v>
      </c>
      <c r="V27" s="3">
        <f t="shared" si="4"/>
        <v>150709.76952968939</v>
      </c>
      <c r="W27" s="3">
        <f t="shared" ref="W27" si="8">((ABS($F$8)-ABS($B$14))/(ABS($B$20)-ABS($B$14)))*(ABS(W21)-ABS(W15))+ABS(W15)</f>
        <v>7303.518178782213</v>
      </c>
      <c r="Y27" s="2">
        <f t="shared" si="5"/>
        <v>0.64482309517799341</v>
      </c>
      <c r="Z27" s="16">
        <f t="shared" si="5"/>
        <v>1.0567149163581915</v>
      </c>
      <c r="AA27" s="2">
        <f t="shared" si="5"/>
        <v>0.221759145049058</v>
      </c>
      <c r="AB27" s="2">
        <f t="shared" si="5"/>
        <v>0.68817723846606826</v>
      </c>
      <c r="AC27" s="2">
        <f t="shared" ref="AC27" si="9">((ABS($F$8)-ABS($B$14))/(ABS($B$20)-ABS($B$14)))*(ABS(AC21)-ABS(AC15))+ABS(AC15)</f>
        <v>1.9731522167056825E-2</v>
      </c>
    </row>
    <row r="28" spans="1:29" x14ac:dyDescent="0.35">
      <c r="A28" t="s">
        <v>50</v>
      </c>
      <c r="B28" s="1">
        <f>$F$8</f>
        <v>18</v>
      </c>
      <c r="F28" s="3">
        <f t="shared" si="2"/>
        <v>13201.7452020487</v>
      </c>
      <c r="G28" s="3">
        <f t="shared" si="2"/>
        <v>17912.338988612511</v>
      </c>
      <c r="H28" s="15">
        <f t="shared" si="2"/>
        <v>43104.02865391034</v>
      </c>
      <c r="I28" s="3">
        <f t="shared" si="2"/>
        <v>91991.482913669475</v>
      </c>
      <c r="J28" s="3">
        <f t="shared" ref="J28" si="10">(($F$8-$B$14)/($B$20-$B$14))*(J22-J16)+J16</f>
        <v>2655.0585664874379</v>
      </c>
      <c r="L28" s="2">
        <f t="shared" si="3"/>
        <v>1.2885182566770648</v>
      </c>
      <c r="M28" s="2">
        <f t="shared" si="3"/>
        <v>1.7528730874685192</v>
      </c>
      <c r="N28" s="16">
        <f t="shared" si="3"/>
        <v>0.4224694132672534</v>
      </c>
      <c r="O28" s="2">
        <f t="shared" si="3"/>
        <v>1.5924905062853876</v>
      </c>
      <c r="P28" s="2">
        <f t="shared" ref="P28" si="11">((ABS($F$8)-ABS($B$14))/(ABS($B$20)-ABS($B$14)))*(ABS(P22)-ABS(P16))+ABS(P16)</f>
        <v>2.6292352470245254E-2</v>
      </c>
      <c r="S28" s="3">
        <f t="shared" si="4"/>
        <v>21933.904355917741</v>
      </c>
      <c r="T28" s="3">
        <f t="shared" si="4"/>
        <v>35468.163079930244</v>
      </c>
      <c r="U28" s="15">
        <f t="shared" si="4"/>
        <v>101882.36617058711</v>
      </c>
      <c r="V28" s="3">
        <f t="shared" si="4"/>
        <v>141511.14020055093</v>
      </c>
      <c r="W28" s="3">
        <f t="shared" ref="W28" si="12">((ABS($F$8)-ABS($B$14))/(ABS($B$20)-ABS($B$14)))*(ABS(W22)-ABS(W16))+ABS(W16)</f>
        <v>9842.9611004901781</v>
      </c>
      <c r="Y28" s="2">
        <f t="shared" si="5"/>
        <v>0.58247728168053925</v>
      </c>
      <c r="Z28" s="2">
        <f t="shared" si="5"/>
        <v>0.95293187425406334</v>
      </c>
      <c r="AA28" s="16">
        <f t="shared" si="5"/>
        <v>0.2489410315040913</v>
      </c>
      <c r="AB28" s="2">
        <f t="shared" si="5"/>
        <v>0.66509792886350894</v>
      </c>
      <c r="AC28" s="2">
        <f t="shared" ref="AC28" si="13">((ABS($F$8)-ABS($B$14))/(ABS($B$20)-ABS($B$14)))*(ABS(AC22)-ABS(AC16))+ABS(AC16)</f>
        <v>1.8602341626374749E-2</v>
      </c>
    </row>
    <row r="29" spans="1:29" x14ac:dyDescent="0.35">
      <c r="A29" t="s">
        <v>51</v>
      </c>
      <c r="B29" s="1">
        <f>$F$8</f>
        <v>18</v>
      </c>
      <c r="F29" s="3">
        <f t="shared" si="2"/>
        <v>32775.299558464983</v>
      </c>
      <c r="G29" s="3">
        <f t="shared" si="2"/>
        <v>9234.1494280873903</v>
      </c>
      <c r="H29" s="3">
        <f t="shared" si="2"/>
        <v>13738.989118857737</v>
      </c>
      <c r="I29" s="15">
        <f t="shared" si="2"/>
        <v>191461.92114333052</v>
      </c>
      <c r="J29" s="3">
        <f t="shared" ref="J29" si="14">(($F$8-$B$14)/($B$20-$B$14))*(J23-J17)+J17</f>
        <v>27708.601399239738</v>
      </c>
      <c r="L29" s="2">
        <f t="shared" si="3"/>
        <v>3.371460448652619</v>
      </c>
      <c r="M29" s="2">
        <f t="shared" si="3"/>
        <v>0.87099262948713763</v>
      </c>
      <c r="N29" s="2">
        <f t="shared" si="3"/>
        <v>0.12959384610844493</v>
      </c>
      <c r="O29" s="16">
        <f t="shared" si="3"/>
        <v>3.4611625050064676</v>
      </c>
      <c r="P29" s="2">
        <f t="shared" ref="P29" si="15">((ABS($F$8)-ABS($B$14))/(ABS($B$20)-ABS($B$14)))*(ABS(P23)-ABS(P17))+ABS(P17)</f>
        <v>0.29731433599970986</v>
      </c>
      <c r="S29" s="3">
        <f t="shared" si="4"/>
        <v>23933.767203149215</v>
      </c>
      <c r="T29" s="3">
        <f t="shared" si="4"/>
        <v>35627.110705507548</v>
      </c>
      <c r="U29" s="3">
        <f t="shared" si="4"/>
        <v>96114.738413140745</v>
      </c>
      <c r="V29" s="15">
        <f t="shared" si="4"/>
        <v>155960.3172446813</v>
      </c>
      <c r="W29" s="3">
        <f t="shared" ref="W29" si="16">((ABS($F$8)-ABS($B$14))/(ABS($B$20)-ABS($B$14)))*(ABS(W23)-ABS(W17))+ABS(W17)</f>
        <v>1351.9949962085334</v>
      </c>
      <c r="Y29" s="2">
        <f t="shared" si="5"/>
        <v>0.62343574797565871</v>
      </c>
      <c r="Z29" s="2">
        <f t="shared" si="5"/>
        <v>0.95618722297655689</v>
      </c>
      <c r="AA29" s="2">
        <f t="shared" si="5"/>
        <v>0.23820242294795529</v>
      </c>
      <c r="AB29" s="16">
        <f t="shared" si="5"/>
        <v>0.71701518485894522</v>
      </c>
      <c r="AC29" s="2">
        <f t="shared" ref="AC29" si="17">((ABS($F$8)-ABS($B$14))/(ABS($B$20)-ABS($B$14)))*(ABS(AC23)-ABS(AC17))+ABS(AC17)</f>
        <v>2.7932143574418821E-3</v>
      </c>
    </row>
    <row r="30" spans="1:29" x14ac:dyDescent="0.35">
      <c r="A30" t="s">
        <v>115</v>
      </c>
      <c r="B30" s="1">
        <f>$F$8</f>
        <v>18</v>
      </c>
      <c r="F30" s="3">
        <f t="shared" si="2"/>
        <v>18120.85409813868</v>
      </c>
      <c r="G30" s="3">
        <f t="shared" si="2"/>
        <v>8141.6606723764671</v>
      </c>
      <c r="H30" s="3">
        <f t="shared" si="2"/>
        <v>20869.76086871187</v>
      </c>
      <c r="I30" s="3">
        <f>(($F$8-$B$14)/($B$20-$B$14))*(I24-I18)+I18</f>
        <v>107284.66136121197</v>
      </c>
      <c r="J30" s="15">
        <f t="shared" ref="J30" si="18">(($F$8-$B$14)/($B$20-$B$14))*(J24-J18)+J18</f>
        <v>87776.938541992393</v>
      </c>
      <c r="L30" s="2">
        <f t="shared" si="3"/>
        <v>1.8195133468550178</v>
      </c>
      <c r="M30" s="2">
        <f t="shared" si="3"/>
        <v>0.82521731240211049</v>
      </c>
      <c r="N30" s="2">
        <f t="shared" si="3"/>
        <v>0.21487553556100653</v>
      </c>
      <c r="O30" s="2">
        <f t="shared" si="3"/>
        <v>1.8944253638885731</v>
      </c>
      <c r="P30" s="16">
        <f t="shared" ref="P30" si="19">((ABS($F$8)-ABS($B$14))/(ABS($B$20)-ABS($B$14)))*(ABS(P24)-ABS(P18))+ABS(P18)</f>
        <v>0.83509395143725496</v>
      </c>
      <c r="S30" s="3">
        <f t="shared" si="4"/>
        <v>17802.372083975399</v>
      </c>
      <c r="T30" s="3">
        <f t="shared" si="4"/>
        <v>24502.272735400289</v>
      </c>
      <c r="U30" s="3">
        <f t="shared" si="4"/>
        <v>48251.656479737278</v>
      </c>
      <c r="V30" s="3">
        <f t="shared" si="4"/>
        <v>104261.13167887769</v>
      </c>
      <c r="W30" s="15">
        <f t="shared" ref="W30" si="20">((ABS($F$8)-ABS($B$14))/(ABS($B$20)-ABS($B$14)))*(ABS(W24)-ABS(W18))+ABS(W18)</f>
        <v>20870.738049055359</v>
      </c>
      <c r="Y30" s="2">
        <f t="shared" si="5"/>
        <v>0.46883497100613003</v>
      </c>
      <c r="Z30" s="2">
        <f t="shared" si="5"/>
        <v>0.61852436415403556</v>
      </c>
      <c r="AA30" s="2">
        <f t="shared" si="5"/>
        <v>0.10335916526008593</v>
      </c>
      <c r="AB30" s="2">
        <f t="shared" si="5"/>
        <v>0.57011330450718523</v>
      </c>
      <c r="AC30" s="16">
        <f t="shared" ref="AC30" si="21">((ABS($F$8)-ABS($B$14))/(ABS($B$20)-ABS($B$14)))*(ABS(AC24)-ABS(AC18))+ABS(AC18)</f>
        <v>4.8593857994287851E-2</v>
      </c>
    </row>
    <row r="32" spans="1:29" x14ac:dyDescent="0.35">
      <c r="F32" s="49" t="s">
        <v>12</v>
      </c>
      <c r="G32" s="49"/>
      <c r="H32" s="49"/>
      <c r="I32" s="49"/>
      <c r="J32" s="49"/>
      <c r="K32" s="49"/>
      <c r="L32" s="49"/>
      <c r="M32" s="49"/>
      <c r="N32" s="49"/>
      <c r="O32" s="49"/>
      <c r="P32" s="31"/>
      <c r="S32" s="49" t="s">
        <v>13</v>
      </c>
      <c r="T32" s="49"/>
      <c r="U32" s="49"/>
      <c r="V32" s="49"/>
      <c r="W32" s="49"/>
      <c r="X32" s="49"/>
      <c r="Y32" s="49"/>
      <c r="Z32" s="49"/>
      <c r="AA32" s="49"/>
      <c r="AB32" s="49"/>
      <c r="AC32" s="31"/>
    </row>
    <row r="33" spans="1:29" x14ac:dyDescent="0.35">
      <c r="F33" s="47" t="s">
        <v>14</v>
      </c>
      <c r="G33" s="47"/>
      <c r="H33" s="47"/>
      <c r="I33" s="47"/>
      <c r="J33" s="29"/>
      <c r="L33" s="48" t="s">
        <v>15</v>
      </c>
      <c r="M33" s="48"/>
      <c r="N33" s="48"/>
      <c r="O33" s="48"/>
      <c r="P33" s="30"/>
      <c r="S33" s="47" t="s">
        <v>14</v>
      </c>
      <c r="T33" s="47"/>
      <c r="U33" s="47"/>
      <c r="V33" s="47"/>
      <c r="W33" s="29"/>
      <c r="Y33" s="48" t="s">
        <v>15</v>
      </c>
      <c r="Z33" s="48"/>
      <c r="AA33" s="48"/>
      <c r="AB33" s="48"/>
      <c r="AC33" s="30"/>
    </row>
    <row r="34" spans="1:29" x14ac:dyDescent="0.35">
      <c r="A34" s="4" t="s">
        <v>11</v>
      </c>
      <c r="B34" s="4" t="s">
        <v>0</v>
      </c>
      <c r="C34" s="14" t="s">
        <v>24</v>
      </c>
      <c r="D34" s="14" t="s">
        <v>22</v>
      </c>
      <c r="F34" s="5" t="s">
        <v>3</v>
      </c>
      <c r="G34" s="5" t="s">
        <v>4</v>
      </c>
      <c r="H34" s="5" t="s">
        <v>2</v>
      </c>
      <c r="I34" s="5" t="s">
        <v>1</v>
      </c>
      <c r="J34" s="5" t="s">
        <v>112</v>
      </c>
      <c r="K34" s="5"/>
      <c r="L34" s="5" t="s">
        <v>5</v>
      </c>
      <c r="M34" s="5" t="s">
        <v>6</v>
      </c>
      <c r="N34" s="5" t="s">
        <v>7</v>
      </c>
      <c r="O34" s="5" t="s">
        <v>8</v>
      </c>
      <c r="P34" s="5" t="s">
        <v>108</v>
      </c>
      <c r="R34" s="14" t="s">
        <v>22</v>
      </c>
      <c r="S34" s="5" t="s">
        <v>3</v>
      </c>
      <c r="T34" s="5" t="s">
        <v>4</v>
      </c>
      <c r="U34" s="5" t="s">
        <v>2</v>
      </c>
      <c r="V34" s="5" t="s">
        <v>1</v>
      </c>
      <c r="W34" s="5" t="s">
        <v>112</v>
      </c>
      <c r="X34" s="5"/>
      <c r="Y34" s="5" t="s">
        <v>5</v>
      </c>
      <c r="Z34" s="5" t="s">
        <v>6</v>
      </c>
      <c r="AA34" s="5" t="s">
        <v>7</v>
      </c>
      <c r="AB34" s="5" t="s">
        <v>8</v>
      </c>
      <c r="AC34" s="5" t="s">
        <v>108</v>
      </c>
    </row>
    <row r="35" spans="1:29" x14ac:dyDescent="0.35">
      <c r="A35" t="s">
        <v>48</v>
      </c>
      <c r="B35">
        <v>13</v>
      </c>
      <c r="C35">
        <f>INDEX('Design Loads'!B18:B23,SUMPRODUCT(('Design Loads'!C18:I23=MAX('Design Loads'!C18:I23))*ROW('Design Loads'!C18:I23))-ROW('Design Loads'!C18:I23)+1,0)</f>
        <v>90</v>
      </c>
      <c r="D35">
        <f>INDEX('Design Loads'!C15:I15,0,SUMPRODUCT(('Design Loads'!C18:I23=MAX('Design Loads'!C18:I23))*COLUMN('Design Loads'!C18:I23))-COLUMN('Design Loads'!C18:I23)+1)</f>
        <v>0</v>
      </c>
      <c r="F35" s="15">
        <f>INDEX('Design Loads'!B15:I23,MATCH('Critical Load Cases'!C35,'Design Loads'!B15:B23,0),MATCH('Critical Load Cases'!D35,'Design Loads'!B15:I15,0))</f>
        <v>18455.577023995302</v>
      </c>
      <c r="G35" s="3">
        <f>INDEX('Design Loads'!B39:I47,MATCH('Critical Load Cases'!C35,'Design Loads'!B39:B47,0),MATCH('Critical Load Cases'!D35,'Design Loads'!B39:I39,0))</f>
        <v>1827.1309245556438</v>
      </c>
      <c r="H35" s="3">
        <f>INDEX('Design Loads'!B63:I71,MATCH('Critical Load Cases'!C35,'Design Loads'!B63:B71,0),MATCH('Critical Load Cases'!D35,'Design Loads'!B63:I63,0))</f>
        <v>1564.1421185605113</v>
      </c>
      <c r="I35" s="3">
        <f>INDEX('Design Loads'!B135:I143,MATCH('Critical Load Cases'!C35,'Design Loads'!B135:B143,0),MATCH('Critical Load Cases'!D35,'Design Loads'!B135:I135,0))</f>
        <v>106493.60504779787</v>
      </c>
      <c r="J35" s="3">
        <f>INDEX('Design Loads'!B111:I119,MATCH('Critical Load Cases'!C35,'Design Loads'!B111:B119,0),MATCH('Critical Load Cases'!D35,'Design Loads'!B111:I111,0))</f>
        <v>6533.0234623303359</v>
      </c>
      <c r="L35" s="16">
        <f>INDEX('Mean and Peak Coefficients'!B2:I9,MATCH('Critical Load Cases'!C35,'Mean and Peak Coefficients'!B2:B9,0),MATCH('Critical Load Cases'!D35,'Mean and Peak Coefficients'!B2:I2,0))</f>
        <v>1.5119279415400799</v>
      </c>
      <c r="M35" s="2">
        <f>INDEX('Mean and Peak Coefficients'!B24:I31,MATCH('Critical Load Cases'!C35,'Mean and Peak Coefficients'!B24:B31,0),MATCH('Critical Load Cases'!D35,'Mean and Peak Coefficients'!B24:I24,0))</f>
        <v>0.14968322551475599</v>
      </c>
      <c r="N35" s="2">
        <f>INDEX('Mean and Peak Coefficients'!B57:I64,MATCH('Critical Load Cases'!C35,'Mean and Peak Coefficients'!B57:B64,0),MATCH('Critical Load Cases'!D35,'Mean and Peak Coefficients'!B57:I57,0))</f>
        <v>3.9432818660913603E-2</v>
      </c>
      <c r="O35" s="2">
        <f>INDEX('Mean and Peak Coefficients'!B68:I75,MATCH('Critical Load Cases'!C35,'Mean and Peak Coefficients'!B68:B75,0),MATCH('Critical Load Cases'!D35,'Mean and Peak Coefficients'!B68:I68,0))</f>
        <v>-1.5305662705238601</v>
      </c>
      <c r="P35" s="2">
        <f>INDEX('Mean and Peak Coefficients'!B112:I119,MATCH('Critical Load Cases'!C35,'Mean and Peak Coefficients'!B112:B119,0),MATCH('Critical Load Cases'!D35,'Mean and Peak Coefficients'!B112:I112,0))</f>
        <v>4.8654722253489699E-2</v>
      </c>
      <c r="R35">
        <f>INDEX('Design Loads'!C15:I15,0,SUMPRODUCT(('Design Loads'!C16:I16=MAX('Design Loads'!C16:I16))*COLUMN('Design Loads'!C16:I16))-COLUMN('Design Loads'!C16:I16)+1)</f>
        <v>90</v>
      </c>
      <c r="S35" s="15">
        <f>INDEX('Design Loads'!C15:I16,2,MATCH(R35,'Design Loads'!C15:I15,0))</f>
        <v>4669.103895434243</v>
      </c>
      <c r="T35" s="3">
        <f>INDEX('Design Loads'!C39:I40,2,MATCH(R35,'Design Loads'!C39:I39,0))</f>
        <v>602.37164540164486</v>
      </c>
      <c r="U35" s="3">
        <f>INDEX('Design Loads'!C63:I64,2,MATCH(R35,'Design Loads'!C63:I63,0))</f>
        <v>1432.5315993305228</v>
      </c>
      <c r="V35" s="3">
        <f>INDEX('Design Loads'!C135:I136,2,MATCH(R35,'Design Loads'!C135:I135,0))</f>
        <v>13900.795564982804</v>
      </c>
      <c r="W35" s="3">
        <f>INDEX('Design Loads'!C111:I112,2,MATCH(R35,'Design Loads'!C111:I111,0))</f>
        <v>2086.2589778550664</v>
      </c>
      <c r="Y35" s="16">
        <f>INDEX('Mean and Peak Coefficients'!C2:I3,2,MATCH(R35,'Mean and Peak Coefficients'!C2:I2,0))</f>
        <v>9.5626224965525905E-2</v>
      </c>
      <c r="Z35" s="2">
        <f>INDEX('Mean and Peak Coefficients'!C24:I25,2,MATCH(R35,'Mean and Peak Coefficients'!C24:I24,0))</f>
        <v>1.2336955391453E-2</v>
      </c>
      <c r="AA35" s="2">
        <f>INDEX('Mean and Peak Coefficients'!C46:I47,2,MATCH(R35,'Mean and Peak Coefficients'!C46:I46,0))</f>
        <v>2.66719641704425E-3</v>
      </c>
      <c r="AB35" s="2">
        <f>INDEX('Mean and Peak Coefficients'!C68:I69,2,MATCH(R35,'Mean and Peak Coefficients'!C68:I68,0))</f>
        <v>4.9946869616398402E-2</v>
      </c>
      <c r="AC35" s="2">
        <f>INDEX('Mean and Peak Coefficients'!C112:I113,2,MATCH(R35,'Mean and Peak Coefficients'!C112:I112,0))</f>
        <v>-3.8843558308674802E-3</v>
      </c>
    </row>
    <row r="36" spans="1:29" x14ac:dyDescent="0.35">
      <c r="A36" t="s">
        <v>49</v>
      </c>
      <c r="B36">
        <v>13</v>
      </c>
      <c r="C36">
        <f>INDEX('Design Loads'!B42:B47,SUMPRODUCT(('Design Loads'!C42:I47=MAX('Design Loads'!C42:I47))*ROW('Design Loads'!C42:I47))-ROW('Design Loads'!C42:I47)+1,0)</f>
        <v>30</v>
      </c>
      <c r="D36">
        <f>INDEX('Design Loads'!C39:I39,0,SUMPRODUCT(('Design Loads'!C42:I47=MAX('Design Loads'!C42:I47))*COLUMN('Design Loads'!C42:I47))-COLUMN('Design Loads'!C42:I47)+1)</f>
        <v>0</v>
      </c>
      <c r="F36" s="3">
        <f>INDEX('Design Loads'!B15:I23,MATCH('Critical Load Cases'!C36,'Design Loads'!B15:B23,0),MATCH('Critical Load Cases'!D36,'Design Loads'!B15:I15,0))</f>
        <v>10897.93509407587</v>
      </c>
      <c r="G36" s="15">
        <f>INDEX('Design Loads'!B39:I47,MATCH('Critical Load Cases'!C36,'Design Loads'!B39:B47,0),MATCH('Critical Load Cases'!D36,'Design Loads'!B39:I39,0))</f>
        <v>17679.602129147315</v>
      </c>
      <c r="H36" s="3">
        <f>INDEX('Design Loads'!B63:I71,MATCH('Critical Load Cases'!C36,'Design Loads'!B63:B71,0),MATCH('Critical Load Cases'!D36,'Design Loads'!B63:I63,0))</f>
        <v>13329.81841059732</v>
      </c>
      <c r="I36" s="3">
        <f>INDEX('Design Loads'!B135:I143,MATCH('Critical Load Cases'!C36,'Design Loads'!B135:B143,0),MATCH('Critical Load Cases'!D36,'Design Loads'!B135:I135,0))</f>
        <v>73169.86130029113</v>
      </c>
      <c r="J36" s="3">
        <f>INDEX('Design Loads'!B111:I119,MATCH('Critical Load Cases'!C36,'Design Loads'!B111:B119,0),MATCH('Critical Load Cases'!D36,'Design Loads'!B111:I111,0))</f>
        <v>1952.7687247663782</v>
      </c>
      <c r="L36" s="2">
        <f>INDEX('Mean and Peak Coefficients'!B2:I9,MATCH('Critical Load Cases'!C36,'Mean and Peak Coefficients'!B2:B9,0),MATCH('Critical Load Cases'!D36,'Mean and Peak Coefficients'!B2:I2,0))</f>
        <v>0.89278663855380103</v>
      </c>
      <c r="M36" s="16">
        <f>INDEX('Mean and Peak Coefficients'!B24:I31,MATCH('Critical Load Cases'!C36,'Mean and Peak Coefficients'!B24:B31,0),MATCH('Critical Load Cases'!D36,'Mean and Peak Coefficients'!B24:I24,0))</f>
        <v>1.4483580989971501</v>
      </c>
      <c r="N36" s="2">
        <f>INDEX('Mean and Peak Coefficients'!B57:I64,MATCH('Critical Load Cases'!C36,'Mean and Peak Coefficients'!B57:B64,0),MATCH('Critical Load Cases'!D36,'Mean and Peak Coefficients'!B57:I57,0))</f>
        <v>0.202854646653502</v>
      </c>
      <c r="O36" s="2">
        <f>INDEX('Mean and Peak Coefficients'!B68:I75,MATCH('Critical Load Cases'!C36,'Mean and Peak Coefficients'!B68:B75,0),MATCH('Critical Load Cases'!D36,'Mean and Peak Coefficients'!B68:I68,0))</f>
        <v>1.0516248527305401</v>
      </c>
      <c r="P36" s="2">
        <f>INDEX('Mean and Peak Coefficients'!B112:I119,MATCH('Critical Load Cases'!C36,'Mean and Peak Coefficients'!B112:B119,0),MATCH('Critical Load Cases'!D36,'Mean and Peak Coefficients'!B112:I112,0))</f>
        <v>1.4543254050234E-2</v>
      </c>
      <c r="R36">
        <f>INDEX('Design Loads'!C39:I39,0,SUMPRODUCT(('Design Loads'!C40:I40=MAX('Design Loads'!C40:I40))*COLUMN('Design Loads'!C40:I40))-COLUMN('Design Loads'!C40:I40)+1)</f>
        <v>0</v>
      </c>
      <c r="S36" s="3">
        <f>INDEX('Design Loads'!C15:I16,2,MATCH(R36,'Design Loads'!C15:I15,0))</f>
        <v>4047.9994040928486</v>
      </c>
      <c r="T36" s="15">
        <f>INDEX('Design Loads'!C39:I40,2,MATCH(R36,'Design Loads'!C39:I39,0))</f>
        <v>4766.2158848594345</v>
      </c>
      <c r="U36" s="3">
        <f>INDEX('Design Loads'!C63:I64,2,MATCH(R36,'Design Loads'!C63:I63,0))</f>
        <v>5687.1425072428674</v>
      </c>
      <c r="V36" s="3">
        <f>INDEX('Design Loads'!C135:I136,2,MATCH(R36,'Design Loads'!C135:I135,0))</f>
        <v>27788.754754788795</v>
      </c>
      <c r="W36" s="3">
        <f>INDEX('Design Loads'!C111:I112,2,MATCH(R36,'Design Loads'!C111:I111,0))</f>
        <v>1967.8478645210073</v>
      </c>
      <c r="Y36" s="2">
        <f>INDEX('Mean and Peak Coefficients'!C2:I3,2,MATCH(R36,'Mean and Peak Coefficients'!C2:I2,0))</f>
        <v>8.2905608944496695E-2</v>
      </c>
      <c r="Z36" s="16">
        <f>INDEX('Mean and Peak Coefficients'!C24:I25,2,MATCH(R36,'Mean and Peak Coefficients'!C24:I24,0))</f>
        <v>9.7615140431019001E-2</v>
      </c>
      <c r="AA36" s="12">
        <f>INDEX('Mean and Peak Coefficients'!C46:I47,2,MATCH(R36,'Mean and Peak Coefficients'!C46:I46,0))</f>
        <v>1.0588754988460399E-2</v>
      </c>
      <c r="AB36" s="2">
        <f>INDEX('Mean and Peak Coefficients'!C68:I69,2,MATCH(R36,'Mean and Peak Coefficients'!C68:I68,0))</f>
        <v>9.9847616926033403E-2</v>
      </c>
      <c r="AC36" s="2">
        <f>INDEX('Mean and Peak Coefficients'!C112:I113,2,MATCH(R36,'Mean and Peak Coefficients'!C112:I112,0))</f>
        <v>-3.6638890032104701E-3</v>
      </c>
    </row>
    <row r="37" spans="1:29" x14ac:dyDescent="0.35">
      <c r="A37" t="s">
        <v>50</v>
      </c>
      <c r="B37">
        <v>13</v>
      </c>
      <c r="C37">
        <f>INDEX('Design Loads'!B66:B71,SUMPRODUCT(('Design Loads'!C66:I71=MAX('Design Loads'!C66:I71))*ROW('Design Loads'!C66:I71))-ROW('Design Loads'!C66:I71)+1,0)</f>
        <v>15</v>
      </c>
      <c r="D37">
        <f>INDEX('Design Loads'!C63:I63,0,SUMPRODUCT(('Design Loads'!C66:I71=MAX('Design Loads'!C66:I71))*COLUMN('Design Loads'!C66:I71))-COLUMN('Design Loads'!C66:I71)+1)</f>
        <v>180</v>
      </c>
      <c r="F37" s="3">
        <f>INDEX('Design Loads'!B15:I23,MATCH('Critical Load Cases'!C37,'Design Loads'!B15:B23,0),MATCH('Critical Load Cases'!D37,'Design Loads'!B15:I15,0))</f>
        <v>1854.1501605851727</v>
      </c>
      <c r="G37" s="3">
        <f>INDEX('Design Loads'!B39:I47,MATCH('Critical Load Cases'!C37,'Design Loads'!B39:B47,0),MATCH('Critical Load Cases'!D37,'Design Loads'!B39:I39,0))</f>
        <v>5859.0160752924012</v>
      </c>
      <c r="H37" s="15">
        <f>INDEX('Design Loads'!B63:I71,MATCH('Critical Load Cases'!C37,'Design Loads'!B63:B71,0),MATCH('Critical Load Cases'!D37,'Design Loads'!B63:I63,0))</f>
        <v>14036.835781848386</v>
      </c>
      <c r="I37" s="3">
        <f>INDEX('Design Loads'!B135:I143,MATCH('Critical Load Cases'!C37,'Design Loads'!B135:B143,0),MATCH('Critical Load Cases'!D37,'Design Loads'!B135:I135,0))</f>
        <v>22206.468854467912</v>
      </c>
      <c r="J37" s="3">
        <f>INDEX('Design Loads'!B111:I119,MATCH('Critical Load Cases'!C37,'Design Loads'!B111:B119,0),MATCH('Critical Load Cases'!D37,'Design Loads'!B111:I111,0))</f>
        <v>3277.2727637298012</v>
      </c>
      <c r="L37" s="2">
        <f>INDEX('Mean and Peak Coefficients'!B2:I9,MATCH('Critical Load Cases'!C37,'Mean and Peak Coefficients'!B2:B9,0),MATCH('Critical Load Cases'!D37,'Mean and Peak Coefficients'!B2:I2,0))</f>
        <v>-0.151896710244006</v>
      </c>
      <c r="M37" s="2">
        <f>INDEX('Mean and Peak Coefficients'!B24:I31,MATCH('Critical Load Cases'!C37,'Mean and Peak Coefficients'!B24:B31,0),MATCH('Critical Load Cases'!D37,'Mean and Peak Coefficients'!B24:I24,0))</f>
        <v>-0.47998554055772302</v>
      </c>
      <c r="N37" s="16">
        <f>INDEX('Mean and Peak Coefficients'!B57:I64,MATCH('Critical Load Cases'!C37,'Mean and Peak Coefficients'!B57:B64,0),MATCH('Critical Load Cases'!D37,'Mean and Peak Coefficients'!B57:I57,0))</f>
        <v>-0.15051281210037801</v>
      </c>
      <c r="O37" s="2">
        <f>INDEX('Mean and Peak Coefficients'!B68:I75,MATCH('Critical Load Cases'!C37,'Mean and Peak Coefficients'!B68:B75,0),MATCH('Critical Load Cases'!D37,'Mean and Peak Coefficients'!B68:I68,0))</f>
        <v>-0.31915974861431401</v>
      </c>
      <c r="P37" s="2">
        <f>INDEX('Mean and Peak Coefficients'!B112:I119,MATCH('Critical Load Cases'!C37,'Mean and Peak Coefficients'!B112:B119,0),MATCH('Critical Load Cases'!D37,'Mean and Peak Coefficients'!B112:I112,0))</f>
        <v>2.4407503966214501E-2</v>
      </c>
      <c r="R37">
        <f>INDEX('Design Loads'!C63:I63,0,SUMPRODUCT(('Design Loads'!C64:I64=MAX('Design Loads'!C64:I64))*COLUMN('Design Loads'!C54:I64))-COLUMN('Design Loads'!C64:I64)+1)</f>
        <v>0</v>
      </c>
      <c r="S37" s="3">
        <f>INDEX('Design Loads'!C15:I16,2,MATCH(R37,'Design Loads'!C15:I15,0))</f>
        <v>4047.9994040928486</v>
      </c>
      <c r="T37" s="3">
        <f>INDEX('Design Loads'!C39:I40,2,MATCH(R37,'Design Loads'!C39:I39,0))</f>
        <v>4766.2158848594345</v>
      </c>
      <c r="U37" s="15">
        <f>INDEX('Design Loads'!C63:I64,2,MATCH(R37,'Design Loads'!C63:I63,0))</f>
        <v>5687.1425072428674</v>
      </c>
      <c r="V37" s="3">
        <f>INDEX('Design Loads'!C135:I136,2,MATCH(R37,'Design Loads'!C135:I135,0))</f>
        <v>27788.754754788795</v>
      </c>
      <c r="W37" s="3">
        <f>INDEX('Design Loads'!C111:I112,2,MATCH(R37,'Design Loads'!C111:I111,0))</f>
        <v>1967.8478645210073</v>
      </c>
      <c r="Y37" s="2">
        <f>INDEX('Mean and Peak Coefficients'!C2:I3,2,MATCH(R37,'Mean and Peak Coefficients'!C2:I2,0))</f>
        <v>8.2905608944496695E-2</v>
      </c>
      <c r="Z37" s="2">
        <f>INDEX('Mean and Peak Coefficients'!C24:I25,2,MATCH(R37,'Mean and Peak Coefficients'!C24:I24,0))</f>
        <v>9.7615140431019001E-2</v>
      </c>
      <c r="AA37" s="16">
        <f>INDEX('Mean and Peak Coefficients'!C46:I47,2,MATCH(R37,'Mean and Peak Coefficients'!C46:I46,0))</f>
        <v>1.0588754988460399E-2</v>
      </c>
      <c r="AB37" s="2">
        <f>INDEX('Mean and Peak Coefficients'!C68:I69,2,MATCH(R37,'Mean and Peak Coefficients'!C68:I68,0))</f>
        <v>9.9847616926033403E-2</v>
      </c>
      <c r="AC37" s="2">
        <f>INDEX('Mean and Peak Coefficients'!C112:I113,2,MATCH(R37,'Mean and Peak Coefficients'!C112:I112,0))</f>
        <v>-3.6638890032104701E-3</v>
      </c>
    </row>
    <row r="38" spans="1:29" x14ac:dyDescent="0.35">
      <c r="A38" t="s">
        <v>51</v>
      </c>
      <c r="B38">
        <v>13</v>
      </c>
      <c r="C38">
        <f>INDEX('Design Loads'!B138:B143,SUMPRODUCT(('Design Loads'!C138:I143=MAX('Design Loads'!C138:I143))*ROW('Design Loads'!C138:I143))-ROW('Design Loads'!C138:I143)+1,0)</f>
        <v>90</v>
      </c>
      <c r="D38">
        <f>INDEX('Design Loads'!C135:I135,0,SUMPRODUCT(('Design Loads'!C138:I143=MAX('Design Loads'!C138:I143))*COLUMN('Design Loads'!C138:I143))-COLUMN('Design Loads'!C138:I143)+1)</f>
        <v>0</v>
      </c>
      <c r="F38" s="3">
        <f>INDEX('Design Loads'!B15:I23,MATCH('Critical Load Cases'!C38,'Design Loads'!B15:B23,0),MATCH('Critical Load Cases'!D38,'Design Loads'!B15:I15,0))</f>
        <v>18455.577023995302</v>
      </c>
      <c r="G38" s="3">
        <f>INDEX('Design Loads'!B39:I47,MATCH('Critical Load Cases'!C38,'Design Loads'!B39:B47,0),MATCH('Critical Load Cases'!D38,'Design Loads'!B39:I39,0))</f>
        <v>1827.1309245556438</v>
      </c>
      <c r="H38" s="3">
        <f>INDEX('Design Loads'!B63:I71,MATCH('Critical Load Cases'!C38,'Design Loads'!B63:B71,0),MATCH('Critical Load Cases'!D38,'Design Loads'!B63:I63,0))</f>
        <v>1564.1421185605113</v>
      </c>
      <c r="I38" s="15">
        <f>INDEX('Design Loads'!B135:I143,MATCH('Critical Load Cases'!C38,'Design Loads'!B135:B143,0),MATCH('Critical Load Cases'!D38,'Design Loads'!B135:I135,0))</f>
        <v>106493.60504779787</v>
      </c>
      <c r="J38" s="3">
        <f>INDEX('Design Loads'!B111:I119,MATCH('Critical Load Cases'!C38,'Design Loads'!B111:B119,0),MATCH('Critical Load Cases'!D38,'Design Loads'!B111:I111,0))</f>
        <v>6533.0234623303359</v>
      </c>
      <c r="L38" s="2">
        <f>INDEX('Mean and Peak Coefficients'!B2:I9,MATCH('Critical Load Cases'!C38,'Mean and Peak Coefficients'!B2:B9,0),MATCH('Critical Load Cases'!D38,'Mean and Peak Coefficients'!B2:I2,0))</f>
        <v>1.5119279415400799</v>
      </c>
      <c r="M38" s="2">
        <f>INDEX('Mean and Peak Coefficients'!B24:I31,MATCH('Critical Load Cases'!C38,'Mean and Peak Coefficients'!B24:B31,0),MATCH('Critical Load Cases'!D38,'Mean and Peak Coefficients'!B24:I24,0))</f>
        <v>0.14968322551475599</v>
      </c>
      <c r="N38" s="2">
        <f>INDEX('Mean and Peak Coefficients'!B57:I64,MATCH('Critical Load Cases'!C35,'Mean and Peak Coefficients'!B57:B64,0),MATCH('Critical Load Cases'!D35,'Mean and Peak Coefficients'!B57:I57,0))</f>
        <v>3.9432818660913603E-2</v>
      </c>
      <c r="O38" s="16">
        <f>INDEX('Mean and Peak Coefficients'!B68:I75,MATCH('Critical Load Cases'!C38,'Mean and Peak Coefficients'!B68:B75,0),MATCH('Critical Load Cases'!D38,'Mean and Peak Coefficients'!B68:I68,0))</f>
        <v>-1.5305662705238601</v>
      </c>
      <c r="P38" s="2">
        <f>INDEX('Mean and Peak Coefficients'!B112:I119,MATCH('Critical Load Cases'!C38,'Mean and Peak Coefficients'!B112:B119,0),MATCH('Critical Load Cases'!D38,'Mean and Peak Coefficients'!B112:I112,0))</f>
        <v>4.8654722253489699E-2</v>
      </c>
      <c r="R38">
        <f>INDEX('Design Loads'!C135:I135,0,SUMPRODUCT(('Design Loads'!C136:I136=MAX('Design Loads'!C136:I136))*COLUMN('Design Loads'!C136:I136))-COLUMN('Design Loads'!C136:I136)+1)</f>
        <v>0</v>
      </c>
      <c r="S38" s="3">
        <f>INDEX('Design Loads'!C15:I16,2,MATCH(R38,'Design Loads'!C15:I15,0))</f>
        <v>4047.9994040928486</v>
      </c>
      <c r="T38" s="3">
        <f>INDEX('Design Loads'!C39:I40,2,MATCH(R38,'Design Loads'!C39:I39,0))</f>
        <v>4766.2158848594345</v>
      </c>
      <c r="U38" s="3">
        <f>INDEX('Design Loads'!C63:I64,2,MATCH(R38,'Design Loads'!C63:I63,0))</f>
        <v>5687.1425072428674</v>
      </c>
      <c r="V38" s="15">
        <f>INDEX('Design Loads'!C135:I136,2,MATCH(R38,'Design Loads'!C135:I135,0))</f>
        <v>27788.754754788795</v>
      </c>
      <c r="W38" s="3">
        <f>INDEX('Design Loads'!C111:I112,2,MATCH(R38,'Design Loads'!C111:I111,0))</f>
        <v>1967.8478645210073</v>
      </c>
      <c r="Y38" s="2">
        <f>INDEX('Mean and Peak Coefficients'!C2:I3,2,MATCH(R38,'Mean and Peak Coefficients'!C2:I2,0))</f>
        <v>8.2905608944496695E-2</v>
      </c>
      <c r="Z38" s="2">
        <f>INDEX('Mean and Peak Coefficients'!C24:I25,2,MATCH(R38,'Mean and Peak Coefficients'!C24:I24,0))</f>
        <v>9.7615140431019001E-2</v>
      </c>
      <c r="AA38" s="2">
        <f>INDEX('Mean and Peak Coefficients'!C46:I47,2,MATCH(R38,'Mean and Peak Coefficients'!C46:I46,0))</f>
        <v>1.0588754988460399E-2</v>
      </c>
      <c r="AB38" s="16">
        <f>INDEX('Mean and Peak Coefficients'!C68:I69,2,MATCH(R38,'Mean and Peak Coefficients'!C68:I68,0))</f>
        <v>9.9847616926033403E-2</v>
      </c>
      <c r="AC38" s="2">
        <f>INDEX('Mean and Peak Coefficients'!C112:I113,2,MATCH(R38,'Mean and Peak Coefficients'!C112:I112,0))</f>
        <v>-3.6638890032104701E-3</v>
      </c>
    </row>
    <row r="39" spans="1:29" x14ac:dyDescent="0.35">
      <c r="A39" t="s">
        <v>115</v>
      </c>
      <c r="B39">
        <v>13</v>
      </c>
      <c r="C39" cm="1">
        <f t="array" ref="C39">_xlfn.SINGLE(INDEX('Design Loads'!B114:B119,SUMPRODUCT(('Design Loads'!C114:I119=MAX('Design Loads'!C114:I119))*ROW('Design Loads'!C114:I119))-_xlfn.SINGLE(ROW('[1] Design Loads'!C114:I119))+1,0))</f>
        <v>90</v>
      </c>
      <c r="D39" cm="1">
        <f t="array" ref="D39">_xlfn.SINGLE(INDEX('Design Loads'!C111:I111,0,SUMPRODUCT(('Design Loads'!C114:I119=MAX('Design Loads'!C114:I119))*COLUMN('Design Loads'!C114:I119))-_xlfn.SINGLE(COLUMN('Design Loads'!C114:I119))+1))</f>
        <v>60</v>
      </c>
      <c r="F39" s="3">
        <f>INDEX('Design Loads'!B15:I23,MATCH('Critical Load Cases'!C39,'Design Loads'!B15:B23,0),MATCH('Critical Load Cases'!D39,'Design Loads'!B15:I15,0))</f>
        <v>16662.454935756457</v>
      </c>
      <c r="G39" s="3">
        <f>INDEX('Design Loads'!B39:I47,MATCH('Critical Load Cases'!C39,'Design Loads'!B39:B47,0),MATCH('Critical Load Cases'!D39,'Design Loads'!B39:I39,0))</f>
        <v>2602.9733439261463</v>
      </c>
      <c r="H39" s="3">
        <f>INDEX('Design Loads'!B63:I71,MATCH('Critical Load Cases'!C39,'Design Loads'!B63:B71,0),MATCH('Critical Load Cases'!D39,'Design Loads'!B63:I63,0))</f>
        <v>17.415670939746693</v>
      </c>
      <c r="I39" s="3">
        <f>INDEX('Design Loads'!B135:I143,MATCH('Critical Load Cases'!C39,'Design Loads'!B135:B143,0),MATCH('Critical Load Cases'!D39,'Design Loads'!B135:I135,0))</f>
        <v>94990.432308263538</v>
      </c>
      <c r="J39" s="15">
        <f>INDEX('Design Loads'!B111:I119,MATCH('Critical Load Cases'!C39,'Design Loads'!B111:B119,0),MATCH('Critical Load Cases'!D39,'Design Loads'!B111:I111,0))</f>
        <v>36851.130927827217</v>
      </c>
      <c r="L39" s="2">
        <f>INDEX('Mean and Peak Coefficients'!B2:I9,MATCH('Critical Load Cases'!C39,'Mean and Peak Coefficients'!B2:B9,0),MATCH('Critical Load Cases'!D39,'Mean and Peak Coefficients'!B2:I2,0))</f>
        <v>1.36503080663738</v>
      </c>
      <c r="M39" s="2">
        <f>INDEX('Mean and Peak Coefficients'!B24:I31,MATCH('Critical Load Cases'!C39,'Mean and Peak Coefficients'!B24:B31,0),MATCH('Critical Load Cases'!D39,'Mean and Peak Coefficients'!B24:I24,0))</f>
        <v>0.21324221532868601</v>
      </c>
      <c r="N39" s="2">
        <f>INDEX('Mean and Peak Coefficients'!B57:I64,MATCH('Critical Load Cases'!C39,'Mean and Peak Coefficients'!B57:B64,0),MATCH('Critical Load Cases'!D39,'Mean and Peak Coefficients'!B57:I57,0))</f>
        <v>5.2288529988558298E-2</v>
      </c>
      <c r="O39" s="2">
        <f>INDEX('Mean and Peak Coefficients'!B68:I75,MATCH('Critical Load Cases'!C39,'Mean and Peak Coefficients'!B68:B75,0),MATCH('Critical Load Cases'!D39,'Mean and Peak Coefficients'!B68:I68,0))</f>
        <v>1.3652383319003301</v>
      </c>
      <c r="P39" s="16">
        <f>INDEX('Mean and Peak Coefficients'!B112:I119,MATCH('Critical Load Cases'!C39,'Mean and Peak Coefficients'!B112:B119,0),MATCH('Critical Load Cases'!D39,'Mean and Peak Coefficients'!B112:I112,0))</f>
        <v>0.27444896690771398</v>
      </c>
      <c r="R39" cm="1">
        <f t="array" ref="R39">_xlfn.SINGLE(INDEX('Design Loads'!C111:I111,0,SUMPRODUCT(('Design Loads'!C112:I112=MAX('Design Loads'!C112:I112))*COLUMN('Design Loads'!C112:I112))-_xlfn.SINGLE(COLUMN('Design Loads'!C112:I112))+1))</f>
        <v>120</v>
      </c>
      <c r="S39" s="3">
        <f>INDEX('Design Loads'!C15:I16,2,MATCH(R39,'Design Loads'!C15:I15,0))</f>
        <v>3113.4198410746403</v>
      </c>
      <c r="T39" s="3">
        <f>INDEX('Design Loads'!C39:I40,2,MATCH(R39,'Design Loads'!C39:I39,0))</f>
        <v>2047.707650378384</v>
      </c>
      <c r="U39" s="3">
        <f>INDEX('Design Loads'!C63:I64,2,MATCH(R39,'Design Loads'!C63:I63,0))</f>
        <v>1265.6597934082697</v>
      </c>
      <c r="V39" s="3">
        <f>INDEX('Design Loads'!C135:I136,2,MATCH(R39,'Design Loads'!C135:I135,0))</f>
        <v>18795.840122842121</v>
      </c>
      <c r="W39" s="15">
        <f>INDEX('Design Loads'!C111:I112,2,MATCH(R39,'Design Loads'!C111:I111,0))</f>
        <v>14333.626816085654</v>
      </c>
      <c r="Y39" s="2">
        <f>INDEX('Mean and Peak Coefficients'!C2:I3,2,MATCH(R39,'Mean and Peak Coefficients'!C2:I2,0))</f>
        <v>-6.3764823572649607E-2</v>
      </c>
      <c r="Z39" s="2">
        <f>INDEX('Mean and Peak Coefficients'!C24:I25,2,MATCH(R39,'Mean and Peak Coefficients'!C24:I24,0))</f>
        <v>-4.1938358371119602E-2</v>
      </c>
      <c r="AA39" s="2">
        <f>INDEX('Mean and Peak Coefficients'!C46:I47,2,MATCH(R39,'Mean and Peak Coefficients'!C46:I46,0))</f>
        <v>-2.3565017817080802E-3</v>
      </c>
      <c r="AB39" s="2">
        <f>INDEX('Mean and Peak Coefficients'!C68:I69,2,MATCH(R39,'Mean and Peak Coefficients'!C68:I68,0))</f>
        <v>-6.7535226423382499E-2</v>
      </c>
      <c r="AC39" s="16">
        <f>INDEX('Mean and Peak Coefficients'!C112:I113,2,MATCH(R39,'Mean and Peak Coefficients'!C112:I112,0))</f>
        <v>-2.66874378931534E-2</v>
      </c>
    </row>
    <row r="40" spans="1:29" x14ac:dyDescent="0.35">
      <c r="N40" s="2"/>
    </row>
    <row r="41" spans="1:29" x14ac:dyDescent="0.35">
      <c r="A41" t="s">
        <v>48</v>
      </c>
      <c r="B41">
        <v>26</v>
      </c>
      <c r="C41">
        <f>INDEX('Design Loads'!M18:M23,SUMPRODUCT(('Design Loads'!M18:T23=MAX('Design Loads'!N18:T23))*ROW('Design Loads'!N18:T23))-ROW('Design Loads'!N18:T23)+1,0)</f>
        <v>90</v>
      </c>
      <c r="D41">
        <f>INDEX('Design Loads'!N15:T15,0,SUMPRODUCT(('Design Loads'!N18:T23=MAX('Design Loads'!N18:T23))*COLUMN('Design Loads'!N18:T23))-COLUMN('Design Loads'!N18:T23)+1)</f>
        <v>0</v>
      </c>
      <c r="F41" s="15">
        <f>INDEX('Design Loads'!M15:T23,MATCH(C41,'Design Loads'!M15:M23,0),MATCH(P31,'Design Loads'!M15:T15,0))</f>
        <v>17257.367449730969</v>
      </c>
      <c r="G41" s="3">
        <f>INDEX('Design Loads'!M39:T47,MATCH('Critical Load Cases'!C41,'Design Loads'!M39:M47,0),MATCH('Critical Load Cases'!D41,'Design Loads'!M39:T39,0))</f>
        <v>2102.0248630985006</v>
      </c>
      <c r="H41" s="3">
        <f>INDEX('Design Loads'!M63:T71,MATCH('Critical Load Cases'!C41,'Design Loads'!M63:M71,0),MATCH('Critical Load Cases'!D41,'Design Loads'!M63:T63,0))</f>
        <v>5591.4603686500523</v>
      </c>
      <c r="I41" s="3">
        <f>INDEX('Design Loads'!M135:T143,MATCH('Critical Load Cases'!C41,'Design Loads'!M135:M143,0),MATCH('Critical Load Cases'!D41,'Design Loads'!M135:T135,0))</f>
        <v>103002.82342365665</v>
      </c>
      <c r="J41" s="3">
        <f>INDEX('Design Loads'!M111:T119,MATCH('Critical Load Cases'!C41,'Design Loads'!M111:M119,0),MATCH('Critical Load Cases'!D41,'Design Loads'!M111:T111,0))</f>
        <v>6479.7834808314055</v>
      </c>
      <c r="L41" s="16">
        <f>INDEX('Mean and Peak Coefficients'!M2:T9,MATCH('Critical Load Cases'!C41,'Mean and Peak Coefficients'!M2:M9,0),MATCH('Critical Load Cases'!D41,'Mean and Peak Coefficients'!M2:T2,0))</f>
        <v>2.16107139075508</v>
      </c>
      <c r="M41" s="2">
        <f>INDEX('Mean and Peak Coefficients'!M24:T31,MATCH('Critical Load Cases'!C41,'Mean and Peak Coefficients'!M24:M31,0),MATCH('Critical Load Cases'!D41,'Mean and Peak Coefficients'!M24:T24,0))</f>
        <v>0.26322820137719499</v>
      </c>
      <c r="N41" s="2">
        <f>INDEX('Mean and Peak Coefficients'!M57:T64,MATCH('Critical Load Cases'!C41,'Mean and Peak Coefficients'!M57:M64,0),MATCH('Critical Load Cases'!D41,'Mean and Peak Coefficients'!M57:T57,0))</f>
        <v>0.20505613828357599</v>
      </c>
      <c r="O41" s="2">
        <f>INDEX('Mean and Peak Coefficients'!M68:T75,MATCH('Critical Load Cases'!C41,'Mean and Peak Coefficients'!M68:M75,0),MATCH('Critical Load Cases'!D41,'Mean and Peak Coefficients'!M68:T68,0))</f>
        <v>-2.2629181269794101</v>
      </c>
      <c r="P41" s="2">
        <f>INDEX('Mean and Peak Coefficients'!M112:T119,MATCH('Critical Load Cases'!C41,'Mean and Peak Coefficients'!M112:M119,0),MATCH('Critical Load Cases'!D41,'Mean and Peak Coefficients'!M112:T112,0))</f>
        <v>7.3767043340671204E-2</v>
      </c>
      <c r="R41">
        <f>INDEX('Design Loads'!N15:T15,0,SUMPRODUCT(('Design Loads'!N16:T16=MAX('Design Loads'!N16:T16))*COLUMN('Design Loads'!N16:T16))-COLUMN('Design Loads'!N16:T16)+1)</f>
        <v>90</v>
      </c>
      <c r="S41" s="15">
        <f>INDEX('Design Loads'!N15:T16,2,MATCH(R41,'Design Loads'!N15:T15,0))</f>
        <v>4183.2558236236982</v>
      </c>
      <c r="T41" s="3">
        <f>INDEX('Design Loads'!N39:T40,2,MATCH(R41,'Design Loads'!N39:T39,0))</f>
        <v>3584.3568606119329</v>
      </c>
      <c r="U41" s="3">
        <f>INDEX('Design Loads'!N63:T64,2,MATCH(R41,'Design Loads'!N63:T63,0))</f>
        <v>136.01249205503908</v>
      </c>
      <c r="V41" s="3">
        <f>INDEX('Design Loads'!N135:T136,2,MATCH(R41,'Design Loads'!N135:T135,0))</f>
        <v>11978.662457670354</v>
      </c>
      <c r="W41" s="3">
        <f>INDEX('Design Loads'!N111:T112,2,MATCH(R41,'Design Loads'!N111:T111,0))</f>
        <v>16699.998176123136</v>
      </c>
      <c r="Y41" s="16">
        <f>INDEX('Mean and Peak Coefficients'!N2:T3,2,MATCH(R41,'Mean and Peak Coefficients'!N2:T2,0))</f>
        <v>0.130963116288975</v>
      </c>
      <c r="Z41" s="2">
        <f>INDEX('Mean and Peak Coefficients'!N24:T25,2,MATCH(R41,'Mean and Peak Coefficients'!N24:T24,0))</f>
        <v>0.112213683348411</v>
      </c>
      <c r="AA41" s="2">
        <f>INDEX('Mean and Peak Coefficients'!N46:T47,2,MATCH(R41,'Mean and Peak Coefficients'!N46:T46,0))</f>
        <v>-3.8709778752551099E-4</v>
      </c>
      <c r="AB41" s="2">
        <f>INDEX('Mean and Peak Coefficients'!N68:T69,2,MATCH(R41,'Mean and Peak Coefficients'!N68:T68,0))</f>
        <v>-6.57912363745079E-2</v>
      </c>
      <c r="AC41" s="2">
        <f>INDEX('Mean and Peak Coefficients'!N112:T113,2,MATCH(R41,'Mean and Peak Coefficients'!N112:T112,0))</f>
        <v>4.7528960376973198E-2</v>
      </c>
    </row>
    <row r="42" spans="1:29" x14ac:dyDescent="0.35">
      <c r="A42" t="s">
        <v>49</v>
      </c>
      <c r="B42">
        <v>26</v>
      </c>
      <c r="C42">
        <f>INDEX('Design Loads'!M42:M47,SUMPRODUCT(('Design Loads'!M42:T47=MAX('Design Loads'!N42:T47))*ROW('Design Loads'!N42:T47))-ROW('Design Loads'!N42:T47)+1,0)</f>
        <v>45</v>
      </c>
      <c r="D42">
        <f>INDEX('Design Loads'!N39:T39,0,SUMPRODUCT(('Design Loads'!N42:T47=MAX('Design Loads'!N42:T47))*COLUMN('Design Loads'!N42:T47))-COLUMN('Design Loads'!N42:T47)+1)</f>
        <v>0</v>
      </c>
      <c r="F42" s="3">
        <f>INDEX('Design Loads'!M15:T23,MATCH('Critical Load Cases'!C42,'Design Loads'!M15:M23,0),MATCH('Critical Load Cases'!D42,'Design Loads'!M15:T15,0))</f>
        <v>12958.716246631357</v>
      </c>
      <c r="G42" s="15">
        <f>INDEX('Design Loads'!M39:T47,MATCH('Critical Load Cases'!C42,'Design Loads'!M39:M47,0),MATCH('Critical Load Cases'!D42,'Design Loads'!M39:T39,0))</f>
        <v>14696.15080131841</v>
      </c>
      <c r="H42" s="3">
        <f>INDEX('Design Loads'!M63:T71,MATCH('Critical Load Cases'!C42,'Design Loads'!M63:M71,0),MATCH('Critical Load Cases'!D42,'Design Loads'!M63:T63,0))</f>
        <v>5702.2271157854902</v>
      </c>
      <c r="I42" s="3">
        <f>INDEX('Design Loads'!M135:T143,MATCH('Critical Load Cases'!C42,'Design Loads'!M135:M143,0),MATCH('Critical Load Cases'!D42,'Design Loads'!M135:T135,0))</f>
        <v>78592.347269068036</v>
      </c>
      <c r="J42" s="3">
        <f>INDEX('Design Loads'!M111:T119,MATCH('Critical Load Cases'!C42,'Design Loads'!M111:M119,0),MATCH('Critical Load Cases'!D42,'Design Loads'!M111:T111,0))</f>
        <v>3851.2442311972109</v>
      </c>
      <c r="L42" s="2">
        <f>INDEX('Mean and Peak Coefficients'!M2:T9,MATCH('Critical Load Cases'!C42,'Mean and Peak Coefficients'!M2:M9,0),MATCH('Critical Load Cases'!D42,'Mean and Peak Coefficients'!M2:T2,0))</f>
        <v>1.62276842183972</v>
      </c>
      <c r="M42" s="16">
        <f>INDEX('Mean and Peak Coefficients'!M24:T31,MATCH('Critical Load Cases'!C42,'Mean and Peak Coefficients'!M24:M31,0),MATCH('Critical Load Cases'!D42,'Mean and Peak Coefficients'!M24:T24,0))</f>
        <v>1.8403404310340901</v>
      </c>
      <c r="N42" s="2">
        <f>INDEX('Mean and Peak Coefficients'!M57:T64,MATCH('Critical Load Cases'!C42,'Mean and Peak Coefficients'!M57:M64,0),MATCH('Critical Load Cases'!D42,'Mean and Peak Coefficients'!M57:T57,0))</f>
        <v>0.45930356825549101</v>
      </c>
      <c r="O42" s="2">
        <f>INDEX('Mean and Peak Coefficients'!M68:T75,MATCH('Critical Load Cases'!C42,'Mean and Peak Coefficients'!M68:M75,0),MATCH('Critical Load Cases'!D42,'Mean and Peak Coefficients'!M68:T68,0))</f>
        <v>1.72663274040106</v>
      </c>
      <c r="P42" s="2">
        <f>INDEX('Mean and Peak Coefficients'!M112:T119,MATCH('Critical Load Cases'!C42,'Mean and Peak Coefficients'!M112:M119,0),MATCH('Critical Load Cases'!D42,'Mean and Peak Coefficients'!M112:T112,0))</f>
        <v>4.3843270528814503E-2</v>
      </c>
      <c r="R42">
        <f>INDEX('Design Loads'!N39:T39,0,SUMPRODUCT(('Design Loads'!N40:T40=MAX('Design Loads'!N40:T40))*COLUMN('Design Loads'!N40:T40))-COLUMN('Design Loads'!N40:T40)+1)</f>
        <v>60</v>
      </c>
      <c r="S42" s="3">
        <f>INDEX('Design Loads'!N15:T16,2,MATCH(R42,'Design Loads'!N15:T15,0))</f>
        <v>4132.9153463622888</v>
      </c>
      <c r="T42" s="15">
        <f>INDEX('Design Loads'!N39:T40,2,MATCH(R42,'Design Loads'!N39:T39,0))</f>
        <v>12194.626727947147</v>
      </c>
      <c r="U42" s="3">
        <f>INDEX('Design Loads'!N63:T64,2,MATCH(R42,'Design Loads'!N63:T63,0))</f>
        <v>3904.6012956387594</v>
      </c>
      <c r="V42" s="3">
        <f>INDEX('Design Loads'!N135:T136,2,MATCH(R42,'Design Loads'!N135:T135,0))</f>
        <v>26794.886912103746</v>
      </c>
      <c r="W42" s="3">
        <f>INDEX('Design Loads'!N111:T112,2,MATCH(R42,'Design Loads'!N111:T111,0))</f>
        <v>10512.332372615558</v>
      </c>
      <c r="Y42" s="2">
        <f>INDEX('Mean and Peak Coefficients'!N2:T3,2,MATCH(R42,'Mean and Peak Coefficients'!N2:T2,0))</f>
        <v>0.129387131922827</v>
      </c>
      <c r="Z42" s="16">
        <f>INDEX('Mean and Peak Coefficients'!N24:T25,2,MATCH(R42,'Mean and Peak Coefficients'!N24:T24,0))</f>
        <v>0.38177113368346699</v>
      </c>
      <c r="AA42" s="2">
        <f>INDEX('Mean and Peak Coefficients'!N46:T47,2,MATCH(R42,'Mean and Peak Coefficients'!N46:T46,0))</f>
        <v>1.1112674283619299E-2</v>
      </c>
      <c r="AB42" s="2">
        <f>INDEX('Mean and Peak Coefficients'!N68:T69,2,MATCH(R42,'Mean and Peak Coefficients'!N68:T68,0))</f>
        <v>0.14716741077661799</v>
      </c>
      <c r="AC42" s="2">
        <f>INDEX('Mean and Peak Coefficients'!N112:T113,2,MATCH(R42,'Mean and Peak Coefficients'!N112:T112,0))</f>
        <v>2.9918579842839702E-2</v>
      </c>
    </row>
    <row r="43" spans="1:29" x14ac:dyDescent="0.35">
      <c r="A43" t="s">
        <v>50</v>
      </c>
      <c r="B43">
        <v>26</v>
      </c>
      <c r="C43">
        <f>INDEX('Design Loads'!M66:M71,SUMPRODUCT(('Design Loads'!N66:T71=MAX('Design Loads'!N66:T71))*ROW('Design Loads'!N66:T71))-ROW('Design Loads'!N66:T71)+1,0)</f>
        <v>30</v>
      </c>
      <c r="D43">
        <f>INDEX('Design Loads'!C63:I63,0,SUMPRODUCT(('Design Loads'!C66:I71=MAX('Design Loads'!C66:I71))*COLUMN('Design Loads'!C66:I71))-COLUMN('Design Loads'!C66:I71)+1)</f>
        <v>180</v>
      </c>
      <c r="F43" s="3">
        <f>INDEX('Design Loads'!M15:T23,MATCH(C43,'Design Loads'!M15:M23,0),MATCH(D43,'Design Loads'!M15:T15,0))</f>
        <v>6922.5821580882866</v>
      </c>
      <c r="G43" s="3">
        <f>INDEX('Design Loads'!M39:T47,MATCH('Critical Load Cases'!C43,'Design Loads'!M39:M47,0),MATCH('Critical Load Cases'!D43,'Design Loads'!M39:T39,0))</f>
        <v>11199.109537680533</v>
      </c>
      <c r="H43" s="15">
        <f>INDEX('Design Loads'!M63:T71,MATCH('Critical Load Cases'!C43,'Design Loads'!M63:M71,0),MATCH('Critical Load Cases'!D43,'Design Loads'!M63:T63,0))</f>
        <v>14615.361188387997</v>
      </c>
      <c r="I43" s="3">
        <f>INDEX('Design Loads'!M135:T143,MATCH('Critical Load Cases'!C43,'Design Loads'!M135:M143,0),MATCH('Critical Load Cases'!D43,'Design Loads'!M135:T135,0))</f>
        <v>51576.181395475658</v>
      </c>
      <c r="J43" s="3">
        <f>INDEX('Design Loads'!M111:T119,MATCH('Critical Load Cases'!C43,'Design Loads'!M111:M119,0),MATCH('Critical Load Cases'!D43,'Design Loads'!M111:T111,0))</f>
        <v>3630.0100739374811</v>
      </c>
      <c r="L43" s="2">
        <f>INDEX('Mean and Peak Coefficients'!M2:T9,MATCH('Critical Load Cases'!C43,'Mean and Peak Coefficients'!M2:M9,0),MATCH('Critical Load Cases'!D43,'Mean and Peak Coefficients'!M2:T2,0))</f>
        <v>-0.866887391461864</v>
      </c>
      <c r="M43" s="2">
        <f>INDEX('Mean and Peak Coefficients'!M24:T31,MATCH('Critical Load Cases'!C43,'Mean and Peak Coefficients'!M24:M31,0),MATCH('Critical Load Cases'!D43,'Mean and Peak Coefficients'!M24:T24,0))</f>
        <v>-1.4024198820771501</v>
      </c>
      <c r="N43" s="16">
        <f>INDEX('Mean and Peak Coefficients'!M57:T64,MATCH('Critical Load Cases'!C43,'Mean and Peak Coefficients'!M57:M64,0),MATCH('Critical Load Cases'!D43,'Mean and Peak Coefficients'!M57:T57,0))</f>
        <v>-0.51490552371089704</v>
      </c>
      <c r="O43" s="2">
        <f>INDEX('Mean and Peak Coefficients'!M68:T75,MATCH('Critical Load Cases'!C43,'Mean and Peak Coefficients'!M68:M75,0),MATCH('Critical Load Cases'!D43,'Mean and Peak Coefficients'!M68:T68,0))</f>
        <v>-1.13310171431082</v>
      </c>
      <c r="P43" s="2">
        <f>INDEX('Mean and Peak Coefficients'!M112:T119,MATCH('Critical Load Cases'!C43,'Mean and Peak Coefficients'!M112:M119,0),MATCH('Critical Load Cases'!D43,'Mean and Peak Coefficients'!M112:T112,0))</f>
        <v>-4.1324700314965102E-2</v>
      </c>
      <c r="R43">
        <f>INDEX('Design Loads'!N63:T63,0,SUMPRODUCT(('Design Loads'!N64:T64=MAX('Design Loads'!N64:T64))*COLUMN('Design Loads'!N64:T64))-COLUMN('Design Loads'!N64:T64)+1)</f>
        <v>0</v>
      </c>
      <c r="S43" s="3">
        <f>INDEX('Design Loads'!N15:T16,2,MATCH(R43,'Design Loads'!N15:T15,0))</f>
        <v>3114.075077150399</v>
      </c>
      <c r="T43" s="3">
        <f>INDEX('Design Loads'!N39:T40,2,MATCH(R43,'Design Loads'!N39:T39,0))</f>
        <v>10224.680498220019</v>
      </c>
      <c r="U43" s="15">
        <f>INDEX('Design Loads'!N63:T64,2,MATCH(R43,'Design Loads'!N63:T63,0))</f>
        <v>4765.9789019222208</v>
      </c>
      <c r="V43" s="3">
        <f>INDEX('Design Loads'!N135:T136,2,MATCH(R43,'Design Loads'!N135:T135,0))</f>
        <v>21701.657720260126</v>
      </c>
      <c r="W43" s="3">
        <f>INDEX('Design Loads'!N111:T112,2,MATCH(R43,'Design Loads'!N111:T111,0))</f>
        <v>6094.6301451869413</v>
      </c>
      <c r="Y43" s="2">
        <f>INDEX('Mean and Peak Coefficients'!N2:T3,2,MATCH(R43,'Mean and Peak Coefficients'!N2:T2,0))</f>
        <v>9.7490804688145805E-2</v>
      </c>
      <c r="Z43" s="2">
        <f>INDEX('Mean and Peak Coefficients'!N24:T25,2,MATCH(R43,'Mean and Peak Coefficients'!N24:T24,0))</f>
        <v>0.32009900363828597</v>
      </c>
      <c r="AA43" s="16">
        <f>INDEX('Mean and Peak Coefficients'!N46:T47,2,MATCH(R43,'Mean and Peak Coefficients'!N46:T46,0))</f>
        <v>1.35641944387049E-2</v>
      </c>
      <c r="AB43" s="2">
        <f>INDEX('Mean and Peak Coefficients'!N68:T69,2,MATCH(R43,'Mean and Peak Coefficients'!N68:T68,0))</f>
        <v>0.11919351579007401</v>
      </c>
      <c r="AC43" s="2">
        <f>INDEX('Mean and Peak Coefficients'!N112:T113,2,MATCH(R43,'Mean and Peak Coefficients'!N112:T112,0))</f>
        <v>-1.7345596785576602E-2</v>
      </c>
    </row>
    <row r="44" spans="1:29" x14ac:dyDescent="0.35">
      <c r="A44" t="s">
        <v>51</v>
      </c>
      <c r="B44">
        <v>26</v>
      </c>
      <c r="C44">
        <f>INDEX('Design Loads'!M138:M143,SUMPRODUCT(('Design Loads'!N138:T143=MAX('Design Loads'!N138:T143))*ROW('Design Loads'!N138:T143))-ROW('Design Loads'!N138:T143)+1,0)</f>
        <v>90</v>
      </c>
      <c r="D44">
        <f>INDEX('Design Loads'!N135:T135,0,SUMPRODUCT(('Design Loads'!N138:T143=MAX('Design Loads'!N138:T143))*COLUMN('Design Loads'!N138:T143))-COLUMN('Design Loads'!N138:T143)+1)</f>
        <v>0</v>
      </c>
      <c r="F44" s="3">
        <f>INDEX('Design Loads'!M15:T23,MATCH('Critical Load Cases'!C44,'Design Loads'!M15:M23,0),MATCH('Critical Load Cases'!D44,'Design Loads'!M15:T15,0))</f>
        <v>17257.367449730969</v>
      </c>
      <c r="G44" s="3">
        <f>INDEX('Design Loads'!M39:T47,MATCH('Critical Load Cases'!C44,'Design Loads'!M39:M47,0),MATCH('Critical Load Cases'!D44,'Design Loads'!M39:T39,0))</f>
        <v>2102.0248630985006</v>
      </c>
      <c r="H44" s="3">
        <f>INDEX('Design Loads'!M63:T71,MATCH('Critical Load Cases'!C44,'Design Loads'!M63:M71,0),MATCH('Critical Load Cases'!D44,'Design Loads'!M63:T63,0))</f>
        <v>5591.4603686500523</v>
      </c>
      <c r="I44" s="15">
        <f>INDEX('Design Loads'!M135:T143,MATCH('Critical Load Cases'!C44,'Design Loads'!M135:M143,0),MATCH('Critical Load Cases'!D44,'Design Loads'!M135:T135,0))</f>
        <v>103002.82342365665</v>
      </c>
      <c r="J44" s="3">
        <f>INDEX('Design Loads'!M111:T119,MATCH('Critical Load Cases'!C44,'Design Loads'!M111:M119,0),MATCH('Critical Load Cases'!D44,'Design Loads'!M111:T111,0))</f>
        <v>6479.7834808314055</v>
      </c>
      <c r="L44" s="2">
        <f>INDEX('Mean and Peak Coefficients'!M2:T9,MATCH('Critical Load Cases'!C44,'Mean and Peak Coefficients'!M2:M9,0),MATCH('Critical Load Cases'!D44,'Mean and Peak Coefficients'!M2:T2,0))</f>
        <v>2.16107139075508</v>
      </c>
      <c r="M44" s="2">
        <f>INDEX('Mean and Peak Coefficients'!M24:T31,MATCH('Critical Load Cases'!C41,'Mean and Peak Coefficients'!M24:M31,0),MATCH('Critical Load Cases'!D41,'Mean and Peak Coefficients'!M24:T24,0))</f>
        <v>0.26322820137719499</v>
      </c>
      <c r="N44" s="2">
        <f>INDEX('Mean and Peak Coefficients'!M57:T64,MATCH('Critical Load Cases'!C41,'Mean and Peak Coefficients'!M57:M64,0),MATCH('Critical Load Cases'!D41,'Mean and Peak Coefficients'!M57:T57,0))</f>
        <v>0.20505613828357599</v>
      </c>
      <c r="O44" s="16">
        <f>INDEX('Mean and Peak Coefficients'!M68:T75,MATCH('Critical Load Cases'!C44,'Mean and Peak Coefficients'!M68:M75,0),MATCH('Critical Load Cases'!D44,'Mean and Peak Coefficients'!M68:T68,0))</f>
        <v>-2.2629181269794101</v>
      </c>
      <c r="P44" s="2">
        <f>INDEX('Mean and Peak Coefficients'!M112:T119,MATCH('Critical Load Cases'!C44,'Mean and Peak Coefficients'!M112:M119,0),MATCH('Critical Load Cases'!D44,'Mean and Peak Coefficients'!M112:T112,0))</f>
        <v>7.3767043340671204E-2</v>
      </c>
      <c r="R44">
        <f>INDEX('Design Loads'!N135:T135,0,SUMPRODUCT(('Design Loads'!N136:T136=MAX('Design Loads'!N136:T136))*COLUMN('Design Loads'!N136:T136))-COLUMN('Design Loads'!N136:T136)+1)</f>
        <v>60</v>
      </c>
      <c r="S44" s="3">
        <f>INDEX('Design Loads'!N15:T16,2,MATCH(R44,'Design Loads'!N15:T15,0))</f>
        <v>4132.9153463622888</v>
      </c>
      <c r="T44" s="3">
        <f>INDEX('Design Loads'!N39:T40,2,MATCH(R44,'Design Loads'!N39:T39,0))</f>
        <v>12194.626727947147</v>
      </c>
      <c r="U44" s="3">
        <f>INDEX('Design Loads'!N63:T64,2,MATCH(R44,'Design Loads'!N63:T63,0))</f>
        <v>3904.6012956387594</v>
      </c>
      <c r="V44" s="15">
        <f>INDEX('Design Loads'!N135:T136,2,MATCH(R44,'Design Loads'!N135:T135,0))</f>
        <v>26794.886912103746</v>
      </c>
      <c r="W44" s="3">
        <f>INDEX('Design Loads'!N111:T112,2,MATCH(R44,'Design Loads'!N111:T111,0))</f>
        <v>10512.332372615558</v>
      </c>
      <c r="Y44" s="2">
        <f>INDEX('Mean and Peak Coefficients'!N2:T3,2,MATCH(R44,'Mean and Peak Coefficients'!N2:T2,0))</f>
        <v>0.129387131922827</v>
      </c>
      <c r="Z44" s="2">
        <f>INDEX('Mean and Peak Coefficients'!N24:T25,2,MATCH(R44,'Mean and Peak Coefficients'!N24:T24,0))</f>
        <v>0.38177113368346699</v>
      </c>
      <c r="AA44" s="2">
        <f>INDEX('Mean and Peak Coefficients'!N46:T47,2,MATCH(R44,'Mean and Peak Coefficients'!N46:T46,0))</f>
        <v>1.1112674283619299E-2</v>
      </c>
      <c r="AB44" s="16">
        <f>INDEX('Mean and Peak Coefficients'!N68:T69,2,MATCH(R44,'Mean and Peak Coefficients'!N68:T68,0))</f>
        <v>0.14716741077661799</v>
      </c>
      <c r="AC44" s="2">
        <f>INDEX('Mean and Peak Coefficients'!N112:T113,2,MATCH(R44,'Mean and Peak Coefficients'!N112:T112,0))</f>
        <v>2.9918579842839702E-2</v>
      </c>
    </row>
    <row r="45" spans="1:29" x14ac:dyDescent="0.35">
      <c r="A45" t="s">
        <v>115</v>
      </c>
      <c r="B45">
        <v>26</v>
      </c>
      <c r="C45" cm="1">
        <f t="array" ref="C45">_xlfn.SINGLE(INDEX('Design Loads'!M114:M119,SUMPRODUCT(('Design Loads'!N114:T119=MAX('Design Loads'!N114:T119))*ROW('Design Loads'!N114:T119))-_xlfn.SINGLE(ROW('Design Loads'!N114:T119))+1,0))</f>
        <v>90</v>
      </c>
      <c r="D45" cm="1">
        <f t="array" ref="D45">_xlfn.SINGLE(INDEX('Design Loads'!N111:T111,0,SUMPRODUCT(('Design Loads'!N114:T119=MAX('Design Loads'!N114:T119))*COLUMN('Design Loads'!N114:T119))-_xlfn.SINGLE(COLUMN('Design Loads'!N114:T119))+1))</f>
        <v>60</v>
      </c>
      <c r="F45" s="3">
        <f>INDEX('Design Loads'!M15:T23,MATCH('Critical Load Cases'!C45,'Design Loads'!M15:M23,0),MATCH('Critical Load Cases'!D45,'Design Loads'!M15:T15,0))</f>
        <v>14872.255711085943</v>
      </c>
      <c r="G45" s="3">
        <f>INDEX('Design Loads'!M39:T47,MATCH('Critical Load Cases'!C45,'Design Loads'!M39:M47,0),MATCH('Critical Load Cases'!D45,'Design Loads'!M39:T39,0))</f>
        <v>3238.27722310837</v>
      </c>
      <c r="H45" s="3">
        <f>INDEX('Design Loads'!M63:T71,MATCH('Critical Load Cases'!C45,'Design Loads'!M63:M71,0),MATCH('Critical Load Cases'!D45,'Design Loads'!M63:T63,0))</f>
        <v>3270.5528280152821</v>
      </c>
      <c r="I45" s="3">
        <f>INDEX('Design Loads'!M135:T143,MATCH('Critical Load Cases'!C45,'Design Loads'!M135:M143,0),MATCH('Critical Load Cases'!D45,'Design Loads'!M135:T135,0))</f>
        <v>87483.44317059865</v>
      </c>
      <c r="J45" s="15">
        <f>INDEX('Design Loads'!M111:T119,MATCH('Critical Load Cases'!C45,'Design Loads'!M111:M119,0),MATCH('Critical Load Cases'!D45,'Design Loads'!M111:T111,0))</f>
        <v>45139.160392081227</v>
      </c>
      <c r="L45" s="2">
        <f>INDEX('Mean and Peak Coefficients'!M2:T9,MATCH('Critical Load Cases'!C45,'Mean and Peak Coefficients'!M2:M9,0),MATCH('Critical Load Cases'!D45,'Mean and Peak Coefficients'!M2:T2,0))</f>
        <v>1.86239334746985</v>
      </c>
      <c r="M45" s="2">
        <f>INDEX('Mean and Peak Coefficients'!M24:T31,MATCH('Critical Load Cases'!C45,'Mean and Peak Coefficients'!M24:M31,0),MATCH('Critical Load Cases'!D45,'Mean and Peak Coefficients'!M24:T24,0))</f>
        <v>0.40551655880181198</v>
      </c>
      <c r="N45" s="2">
        <f>INDEX('Mean and Peak Coefficients'!M57:T64,MATCH('Critical Load Cases'!C45,'Mean and Peak Coefficients'!M57:M64,0),MATCH('Critical Load Cases'!D45,'Mean and Peak Coefficients'!M57:T57,0))</f>
        <v>-0.44697346067877503</v>
      </c>
      <c r="O45" s="2">
        <f>INDEX('Mean and Peak Coefficients'!M68:T75,MATCH('Critical Load Cases'!C45,'Mean and Peak Coefficients'!M68:M75,0),MATCH('Critical Load Cases'!D45,'Mean and Peak Coefficients'!M68:T68,0))</f>
        <v>1.9219654644520501</v>
      </c>
      <c r="P45" s="16">
        <f>INDEX('Mean and Peak Coefficients'!M112:T119,MATCH('Critical Load Cases'!C45,'Mean and Peak Coefficients'!M112:M119,0),MATCH('Critical Load Cases'!D45,'Mean and Peak Coefficients'!M112:T112,0))</f>
        <v>0.51387247905032296</v>
      </c>
      <c r="R45" cm="1">
        <f t="array" ref="R45">_xlfn.SINGLE(INDEX('Design Loads'!N111:T111,0,SUMPRODUCT(('Design Loads'!N112:T112=MAX('Design Loads'!N112:T112))*COLUMN('Design Loads'!N112:T112))-_xlfn.SINGLE(COLUMN('Design Loads'!N112:T112))+1))</f>
        <v>180</v>
      </c>
      <c r="S45" s="3">
        <f>INDEX('Design Loads'!N15:T16,2,MATCH(R45,'Design Loads'!N15:T15,0))</f>
        <v>2701.6827450211645</v>
      </c>
      <c r="T45" s="3">
        <f>INDEX('Design Loads'!N39:T40,2,MATCH(R45,'Design Loads'!N39:T39,0))</f>
        <v>1845.2709340989736</v>
      </c>
      <c r="U45" s="3">
        <f>INDEX('Design Loads'!N63:T64,2,MATCH(R45,'Design Loads'!N63:T63,0))</f>
        <v>1797.3456160591145</v>
      </c>
      <c r="V45" s="3">
        <f>INDEX('Design Loads'!N135:T136,2,MATCH(R45,'Design Loads'!N135:T135,0))</f>
        <v>16889.754557389642</v>
      </c>
      <c r="W45" s="15">
        <f>INDEX('Design Loads'!N111:T112,2,MATCH(R45,'Design Loads'!N111:T111,0))</f>
        <v>17838.747263918536</v>
      </c>
      <c r="Y45" s="2">
        <f>INDEX('Mean and Peak Coefficients'!N2:T3,2,MATCH(R45,'Mean and Peak Coefficients'!N2:T2,0))</f>
        <v>-8.4580242382984505E-2</v>
      </c>
      <c r="Z45" s="2">
        <f>INDEX('Mean and Peak Coefficients'!N24:T25,2,MATCH(R45,'Mean and Peak Coefficients'!N24:T24,0))</f>
        <v>-5.7768982370705699E-2</v>
      </c>
      <c r="AA45" s="2">
        <f>INDEX('Mean and Peak Coefficients'!N46:T47,2,MATCH(R45,'Mean and Peak Coefficients'!N46:T46,0))</f>
        <v>-5.1153280179118896E-3</v>
      </c>
      <c r="AB45" s="2">
        <f>INDEX('Mean and Peak Coefficients'!N68:T69,2,MATCH(R45,'Mean and Peak Coefficients'!N68:T68,0))</f>
        <v>-9.2764767211643506E-2</v>
      </c>
      <c r="AC45" s="16">
        <f>INDEX('Mean and Peak Coefficients'!N112:T113,2,MATCH(R45,'Mean and Peak Coefficients'!N112:T112,0))</f>
        <v>5.0769892483811703E-2</v>
      </c>
    </row>
    <row r="47" spans="1:29" x14ac:dyDescent="0.35">
      <c r="A47" t="s">
        <v>48</v>
      </c>
      <c r="B47" s="1">
        <f>$F$8</f>
        <v>18</v>
      </c>
      <c r="F47" s="15">
        <f t="shared" ref="F47:J51" si="22">(($F$8-$B$14)/($B$20-$B$14))*(F41-F35)+F35</f>
        <v>17994.727187739791</v>
      </c>
      <c r="G47" s="3">
        <f t="shared" si="22"/>
        <v>1932.8593624567425</v>
      </c>
      <c r="H47" s="3">
        <f t="shared" si="22"/>
        <v>3113.1106762872578</v>
      </c>
      <c r="I47" s="3">
        <f t="shared" si="22"/>
        <v>105150.99673082048</v>
      </c>
      <c r="J47" s="3">
        <f t="shared" si="22"/>
        <v>6512.546546369209</v>
      </c>
      <c r="L47" s="16">
        <f t="shared" ref="L47:P51" si="23">((ABS($F$8)-ABS($B$14))/(ABS($B$20)-ABS($B$14)))*(ABS(L41)-ABS(L35))+ABS(L35)</f>
        <v>1.7615984989304647</v>
      </c>
      <c r="M47" s="2">
        <f t="shared" si="23"/>
        <v>0.19335437007723252</v>
      </c>
      <c r="N47" s="2">
        <f t="shared" si="23"/>
        <v>0.10313409543886068</v>
      </c>
      <c r="O47" s="2">
        <f t="shared" si="23"/>
        <v>1.8122400614683025</v>
      </c>
      <c r="P47" s="2">
        <f t="shared" si="23"/>
        <v>5.8313307287021048E-2</v>
      </c>
      <c r="S47" s="15">
        <f t="shared" ref="S47:W51" si="24">((ABS($F$8)-ABS($B$14))/(ABS($B$20)-ABS($B$14)))*(ABS(S41)-ABS(S35))+ABS(S35)</f>
        <v>4482.2392524301877</v>
      </c>
      <c r="T47" s="3">
        <f t="shared" si="24"/>
        <v>1749.2890358671402</v>
      </c>
      <c r="U47" s="3">
        <f t="shared" si="24"/>
        <v>933.87040422456744</v>
      </c>
      <c r="V47" s="3">
        <f t="shared" si="24"/>
        <v>13161.513600631861</v>
      </c>
      <c r="W47" s="3">
        <f t="shared" si="24"/>
        <v>7706.9279002658623</v>
      </c>
      <c r="Y47" s="16">
        <f t="shared" ref="Y47:AC51" si="25">((ABS($F$8)-ABS($B$14))/(ABS($B$20)-ABS($B$14)))*(ABS(Y41)-ABS(Y35))+ABS(Y35)</f>
        <v>0.10921733701300633</v>
      </c>
      <c r="Z47" s="2">
        <f t="shared" si="25"/>
        <v>5.0751081528744538E-2</v>
      </c>
      <c r="AA47" s="2">
        <f t="shared" si="25"/>
        <v>1.7902354056908887E-3</v>
      </c>
      <c r="AB47" s="2">
        <f t="shared" si="25"/>
        <v>5.6040856831055905E-2</v>
      </c>
      <c r="AC47" s="2">
        <f t="shared" si="25"/>
        <v>2.0670742194754298E-2</v>
      </c>
    </row>
    <row r="48" spans="1:29" x14ac:dyDescent="0.35">
      <c r="A48" t="s">
        <v>49</v>
      </c>
      <c r="B48" s="1">
        <f>$F$8</f>
        <v>18</v>
      </c>
      <c r="F48" s="3">
        <f t="shared" si="22"/>
        <v>11690.543229674135</v>
      </c>
      <c r="G48" s="15">
        <f t="shared" si="22"/>
        <v>16532.120849213119</v>
      </c>
      <c r="H48" s="3">
        <f t="shared" si="22"/>
        <v>10396.129451054308</v>
      </c>
      <c r="I48" s="3">
        <f t="shared" si="22"/>
        <v>75255.432826743781</v>
      </c>
      <c r="J48" s="3">
        <f t="shared" si="22"/>
        <v>2682.9516118551601</v>
      </c>
      <c r="L48" s="2">
        <f t="shared" si="23"/>
        <v>1.1735488628945392</v>
      </c>
      <c r="M48" s="16">
        <f t="shared" si="23"/>
        <v>1.5991205343959731</v>
      </c>
      <c r="N48" s="2">
        <f t="shared" si="23"/>
        <v>0.30148884726965164</v>
      </c>
      <c r="O48" s="2">
        <f t="shared" si="23"/>
        <v>1.3112432710653554</v>
      </c>
      <c r="P48" s="2">
        <f t="shared" si="23"/>
        <v>2.5812491157380348E-2</v>
      </c>
      <c r="S48" s="3">
        <f t="shared" si="24"/>
        <v>4080.6593818887873</v>
      </c>
      <c r="T48" s="15">
        <f t="shared" si="24"/>
        <v>7623.2969783547087</v>
      </c>
      <c r="U48" s="3">
        <f t="shared" si="24"/>
        <v>5001.5497335489799</v>
      </c>
      <c r="V48" s="3">
        <f t="shared" si="24"/>
        <v>27406.497892217623</v>
      </c>
      <c r="W48" s="3">
        <f t="shared" si="24"/>
        <v>5254.1880599419883</v>
      </c>
      <c r="Y48" s="2">
        <f t="shared" si="25"/>
        <v>0.10078311778231605</v>
      </c>
      <c r="Z48" s="16">
        <f t="shared" si="25"/>
        <v>0.20690590706657591</v>
      </c>
      <c r="AA48" s="2">
        <f t="shared" si="25"/>
        <v>1.0790262409675361E-2</v>
      </c>
      <c r="AB48" s="2">
        <f t="shared" si="25"/>
        <v>0.11804753763779671</v>
      </c>
      <c r="AC48" s="2">
        <f t="shared" si="25"/>
        <v>1.3761847018452483E-2</v>
      </c>
    </row>
    <row r="49" spans="1:29" x14ac:dyDescent="0.35">
      <c r="A49" t="s">
        <v>50</v>
      </c>
      <c r="B49" s="1">
        <f>$F$8</f>
        <v>18</v>
      </c>
      <c r="F49" s="3">
        <f t="shared" si="22"/>
        <v>3803.5470827017552</v>
      </c>
      <c r="G49" s="3">
        <f t="shared" si="22"/>
        <v>7912.8981762109142</v>
      </c>
      <c r="H49" s="15">
        <f t="shared" si="22"/>
        <v>14259.34555359439</v>
      </c>
      <c r="I49" s="3">
        <f t="shared" si="22"/>
        <v>33502.512139470891</v>
      </c>
      <c r="J49" s="3">
        <f t="shared" si="22"/>
        <v>3412.9409599635242</v>
      </c>
      <c r="L49" s="2">
        <f t="shared" si="23"/>
        <v>0.42689312609702834</v>
      </c>
      <c r="M49" s="2">
        <f t="shared" si="23"/>
        <v>0.83476797960365645</v>
      </c>
      <c r="N49" s="16">
        <f t="shared" si="23"/>
        <v>0.29066385502750069</v>
      </c>
      <c r="O49" s="2">
        <f t="shared" si="23"/>
        <v>0.63221435080527777</v>
      </c>
      <c r="P49" s="2">
        <f t="shared" si="23"/>
        <v>3.0914117946503193E-2</v>
      </c>
      <c r="S49" s="3">
        <f t="shared" si="24"/>
        <v>3688.797739884214</v>
      </c>
      <c r="T49" s="3">
        <f t="shared" si="24"/>
        <v>6865.6253515365825</v>
      </c>
      <c r="U49" s="15">
        <f t="shared" si="24"/>
        <v>5332.848812888773</v>
      </c>
      <c r="V49" s="3">
        <f t="shared" si="24"/>
        <v>25447.563587662386</v>
      </c>
      <c r="W49" s="3">
        <f t="shared" si="24"/>
        <v>3555.0718186232898</v>
      </c>
      <c r="Y49" s="2">
        <f t="shared" si="25"/>
        <v>8.8515299615130966E-2</v>
      </c>
      <c r="Z49" s="2">
        <f t="shared" si="25"/>
        <v>0.1831858570491986</v>
      </c>
      <c r="AA49" s="16">
        <f t="shared" si="25"/>
        <v>1.1733154777015977E-2</v>
      </c>
      <c r="AB49" s="2">
        <f t="shared" si="25"/>
        <v>0.10728834725835672</v>
      </c>
      <c r="AC49" s="2">
        <f t="shared" si="25"/>
        <v>8.9260843041205212E-3</v>
      </c>
    </row>
    <row r="50" spans="1:29" x14ac:dyDescent="0.35">
      <c r="A50" t="s">
        <v>51</v>
      </c>
      <c r="B50" s="1">
        <f>$F$8</f>
        <v>18</v>
      </c>
      <c r="F50" s="3">
        <f t="shared" si="22"/>
        <v>17994.727187739791</v>
      </c>
      <c r="G50" s="3">
        <f t="shared" si="22"/>
        <v>1932.8593624567425</v>
      </c>
      <c r="H50" s="3">
        <f t="shared" si="22"/>
        <v>3113.1106762872578</v>
      </c>
      <c r="I50" s="15">
        <f t="shared" si="22"/>
        <v>105150.99673082048</v>
      </c>
      <c r="J50" s="3">
        <f t="shared" si="22"/>
        <v>6512.546546369209</v>
      </c>
      <c r="L50" s="2">
        <f t="shared" si="23"/>
        <v>1.7615984989304647</v>
      </c>
      <c r="M50" s="2">
        <f t="shared" si="23"/>
        <v>0.19335437007723252</v>
      </c>
      <c r="N50" s="2">
        <f t="shared" si="23"/>
        <v>0.10313409543886068</v>
      </c>
      <c r="O50" s="16">
        <f t="shared" si="23"/>
        <v>1.8122400614683025</v>
      </c>
      <c r="P50" s="2">
        <f t="shared" si="23"/>
        <v>5.8313307287021048E-2</v>
      </c>
      <c r="S50" s="3">
        <f t="shared" si="24"/>
        <v>4080.6593818887873</v>
      </c>
      <c r="T50" s="3">
        <f t="shared" si="24"/>
        <v>7623.2969783547087</v>
      </c>
      <c r="U50" s="3">
        <f t="shared" si="24"/>
        <v>5001.5497335489799</v>
      </c>
      <c r="V50" s="15">
        <f t="shared" si="24"/>
        <v>27406.497892217623</v>
      </c>
      <c r="W50" s="3">
        <f t="shared" si="24"/>
        <v>5254.1880599419883</v>
      </c>
      <c r="Y50" s="2">
        <f t="shared" si="25"/>
        <v>0.10078311778231605</v>
      </c>
      <c r="Z50" s="2">
        <f t="shared" si="25"/>
        <v>0.20690590706657591</v>
      </c>
      <c r="AA50" s="2">
        <f t="shared" si="25"/>
        <v>1.0790262409675361E-2</v>
      </c>
      <c r="AB50" s="16">
        <f t="shared" si="25"/>
        <v>0.11804753763779671</v>
      </c>
      <c r="AC50" s="2">
        <f t="shared" si="25"/>
        <v>1.3761847018452483E-2</v>
      </c>
    </row>
    <row r="51" spans="1:29" x14ac:dyDescent="0.35">
      <c r="A51" t="s">
        <v>115</v>
      </c>
      <c r="B51" s="1">
        <f>$F$8</f>
        <v>18</v>
      </c>
      <c r="F51" s="3">
        <f t="shared" si="22"/>
        <v>15973.916772421644</v>
      </c>
      <c r="G51" s="3">
        <f t="shared" si="22"/>
        <v>2847.3209897654633</v>
      </c>
      <c r="H51" s="3">
        <f t="shared" si="22"/>
        <v>1268.6222698149527</v>
      </c>
      <c r="I51" s="3">
        <f t="shared" si="22"/>
        <v>92103.128793777039</v>
      </c>
      <c r="J51" s="15">
        <f t="shared" si="22"/>
        <v>40038.834567924911</v>
      </c>
      <c r="L51" s="2">
        <f t="shared" si="23"/>
        <v>1.5563240915729453</v>
      </c>
      <c r="M51" s="2">
        <f t="shared" si="23"/>
        <v>0.28719388589527295</v>
      </c>
      <c r="N51" s="2">
        <f t="shared" si="23"/>
        <v>0.20409042640787242</v>
      </c>
      <c r="O51" s="2">
        <f t="shared" si="23"/>
        <v>1.5793641521125301</v>
      </c>
      <c r="P51" s="16">
        <f t="shared" si="23"/>
        <v>0.36653493311640972</v>
      </c>
      <c r="S51" s="3">
        <f t="shared" si="24"/>
        <v>2955.0594195156109</v>
      </c>
      <c r="T51" s="3">
        <f t="shared" si="24"/>
        <v>1969.847374886303</v>
      </c>
      <c r="U51" s="3">
        <f t="shared" si="24"/>
        <v>1470.1543405816715</v>
      </c>
      <c r="V51" s="3">
        <f t="shared" si="24"/>
        <v>18062.730289975781</v>
      </c>
      <c r="W51" s="15">
        <f t="shared" si="24"/>
        <v>15681.750065252147</v>
      </c>
      <c r="Y51" s="2">
        <f t="shared" si="25"/>
        <v>7.1770753884316876E-2</v>
      </c>
      <c r="Z51" s="2">
        <f t="shared" si="25"/>
        <v>4.8027059909421944E-2</v>
      </c>
      <c r="AA51" s="2">
        <f t="shared" si="25"/>
        <v>3.4175887956326223E-3</v>
      </c>
      <c r="AB51" s="2">
        <f t="shared" si="25"/>
        <v>7.7238895957329037E-2</v>
      </c>
      <c r="AC51" s="16">
        <f t="shared" si="25"/>
        <v>3.5949920428021975E-2</v>
      </c>
    </row>
  </sheetData>
  <mergeCells count="12">
    <mergeCell ref="F33:I33"/>
    <mergeCell ref="L33:O33"/>
    <mergeCell ref="S33:V33"/>
    <mergeCell ref="Y33:AB33"/>
    <mergeCell ref="F11:O11"/>
    <mergeCell ref="S11:AB11"/>
    <mergeCell ref="S32:AB32"/>
    <mergeCell ref="F32:O32"/>
    <mergeCell ref="F12:I12"/>
    <mergeCell ref="Y12:AB12"/>
    <mergeCell ref="S12:W12"/>
    <mergeCell ref="L12:P1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Acknowledgements</vt:lpstr>
      <vt:lpstr>Heliostat Coordinate System</vt:lpstr>
      <vt:lpstr>Mean and Peak Coefficients</vt:lpstr>
      <vt:lpstr>Design Loads</vt:lpstr>
      <vt:lpstr>Critical Load Cases</vt:lpstr>
    </vt:vector>
  </TitlesOfParts>
  <Company>The University of Adelaide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John Emes</dc:creator>
  <cp:lastModifiedBy>Jennifer Thomas</cp:lastModifiedBy>
  <dcterms:created xsi:type="dcterms:W3CDTF">2019-03-14T06:19:59Z</dcterms:created>
  <dcterms:modified xsi:type="dcterms:W3CDTF">2022-10-19T00:59:14Z</dcterms:modified>
</cp:coreProperties>
</file>