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codeName="{51196F13-6AD0-C1B8-E2B4-A1F9AE17003E}"/>
  <workbookPr codeName="ThisWorkbook" defaultThemeVersion="123820"/>
  <mc:AlternateContent xmlns:mc="http://schemas.openxmlformats.org/markup-compatibility/2006">
    <mc:Choice Requires="x15">
      <x15ac:absPath xmlns:x15ac="http://schemas.microsoft.com/office/spreadsheetml/2010/11/ac" url="\\uofa\users$\users6\a1231286\Desktop\PDF's\"/>
    </mc:Choice>
  </mc:AlternateContent>
  <xr:revisionPtr revIDLastSave="0" documentId="8_{D11D637A-158E-420E-8DBD-3C848F923594}" xr6:coauthVersionLast="47" xr6:coauthVersionMax="47" xr10:uidLastSave="{00000000-0000-0000-0000-000000000000}"/>
  <bookViews>
    <workbookView xWindow="25080" yWindow="-120" windowWidth="25440" windowHeight="15390" tabRatio="728" xr2:uid="{00000000-000D-0000-FFFF-FFFF00000000}"/>
  </bookViews>
  <sheets>
    <sheet name="CALCULATOR" sheetId="2" r:id="rId1"/>
    <sheet name="Lookup_Salary Plan" sheetId="4" state="hidden" r:id="rId2"/>
    <sheet name="Lookup_Others" sheetId="3" state="hidden" r:id="rId3"/>
    <sheet name="BE_Lookup" sheetId="7" state="hidden" r:id="rId4"/>
  </sheets>
  <definedNames>
    <definedName name="_xlnm._FilterDatabase" localSheetId="2" hidden="1">Lookup_Others!$D$5:$G$83</definedName>
    <definedName name="_xlnm._FilterDatabase" localSheetId="1" hidden="1">'Lookup_Salary Plan'!$B$4:$J$112</definedName>
    <definedName name="ACA_LOADINGS">'Lookup_Salary Plan'!$E$30:$J$33</definedName>
    <definedName name="AGE">CALCULATOR!$C$31</definedName>
    <definedName name="BACKEND">#REF!</definedName>
    <definedName name="DOB">CALCULATOR!$C$30</definedName>
    <definedName name="ELT_Allowance">'Lookup_Salary Plan'!$E$110:$J$112</definedName>
    <definedName name="Leave_Loading_Cap">BE_Lookup!$F$10</definedName>
    <definedName name="Leave_Loading_Pct">BE_Lookup!#REF!</definedName>
    <definedName name="List_ACA">Lookup_Others!$E$90:$E$94</definedName>
    <definedName name="LIST_AgreedSal">Lookup_Others!$E$112</definedName>
    <definedName name="List_ELT">Lookup_Others!$E$109</definedName>
    <definedName name="List_HEO">Lookup_Others!$E$95:$E$105</definedName>
    <definedName name="List_Snr">Lookup_Others!$E$106:$E$108</definedName>
    <definedName name="LIST_STF">Lookup_Others!$E$110:$E$111</definedName>
    <definedName name="Lookup_Salary_Plan">'Lookup_Salary Plan'!$A$4:$L$198</definedName>
    <definedName name="_xlnm.Print_Area" localSheetId="0">CALCULATOR!$A$3:$J$108</definedName>
    <definedName name="TAXABLE_RATE">BE_Lookup!$A$14:$C$15</definedName>
    <definedName name="Taxable_Threshold">BE_Lookup!$C$13</definedName>
    <definedName name="TFC_Base">BE_Lookup!$C$6</definedName>
    <definedName name="TFC_eachYOS">BE_Lookup!$C$7</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4" i="4" l="1"/>
  <c r="K115" i="4"/>
  <c r="K116" i="4"/>
  <c r="K117" i="4"/>
  <c r="K118" i="4"/>
  <c r="K119" i="4"/>
  <c r="K120" i="4"/>
  <c r="K121" i="4"/>
  <c r="K122" i="4"/>
  <c r="K123" i="4"/>
  <c r="K124" i="4"/>
  <c r="K113" i="4"/>
  <c r="K125" i="4"/>
  <c r="B104" i="2" l="1"/>
  <c r="J125" i="4" l="1"/>
  <c r="B31" i="2" l="1"/>
  <c r="B28" i="2"/>
  <c r="B42" i="2" l="1"/>
  <c r="C31" i="2" l="1"/>
  <c r="C85" i="2" l="1"/>
  <c r="C84" i="2"/>
  <c r="C83" i="2"/>
  <c r="C82" i="2"/>
  <c r="C81" i="2"/>
  <c r="C80" i="2"/>
  <c r="C47" i="2" l="1"/>
  <c r="C33" i="2" l="1"/>
  <c r="C32" i="2" l="1"/>
  <c r="D23" i="7"/>
  <c r="D24" i="7" s="1"/>
  <c r="D25" i="7" s="1"/>
  <c r="D26" i="7" s="1"/>
  <c r="D27" i="7" s="1"/>
  <c r="D28" i="7" s="1"/>
  <c r="D54" i="2" l="1"/>
  <c r="C46" i="2"/>
  <c r="C48" i="2" s="1"/>
  <c r="A125" i="4"/>
  <c r="C1" i="2"/>
  <c r="C2" i="2" l="1"/>
  <c r="C36" i="2" s="1"/>
  <c r="A124" i="4" l="1"/>
  <c r="A123" i="4"/>
  <c r="A122" i="4"/>
  <c r="A121" i="4"/>
  <c r="A120" i="4"/>
  <c r="A119" i="4"/>
  <c r="A118" i="4"/>
  <c r="A117" i="4"/>
  <c r="A116" i="4"/>
  <c r="A115" i="4"/>
  <c r="A114" i="4"/>
  <c r="A113" i="4"/>
  <c r="B37" i="2" l="1"/>
  <c r="C37" i="2" s="1"/>
  <c r="D37" i="2" l="1"/>
  <c r="E37" i="2" s="1"/>
  <c r="A110" i="4" l="1"/>
  <c r="A111" i="4"/>
  <c r="A112" i="4"/>
  <c r="A6" i="4" l="1"/>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5" i="4"/>
  <c r="D36" i="2" l="1"/>
  <c r="E36" i="2" s="1"/>
  <c r="C38" i="2" l="1"/>
  <c r="D38" i="2" s="1"/>
  <c r="E38" i="2" s="1"/>
  <c r="D51" i="2" l="1"/>
  <c r="D55" i="2" s="1"/>
  <c r="C57" i="2" l="1"/>
  <c r="C56" i="2" l="1"/>
  <c r="D56" i="2" s="1"/>
  <c r="D57" i="2"/>
  <c r="D58" i="2" l="1"/>
  <c r="D60" i="2" s="1"/>
</calcChain>
</file>

<file path=xl/sharedStrings.xml><?xml version="1.0" encoding="utf-8"?>
<sst xmlns="http://schemas.openxmlformats.org/spreadsheetml/2006/main" count="850" uniqueCount="225">
  <si>
    <t>Salary</t>
  </si>
  <si>
    <t xml:space="preserve">Salary Admin Plan Code </t>
  </si>
  <si>
    <t xml:space="preserve">Salary Grade Code </t>
  </si>
  <si>
    <t xml:space="preserve">Salary Grade </t>
  </si>
  <si>
    <t xml:space="preserve">Step </t>
  </si>
  <si>
    <t>Co-ordination Allowance</t>
  </si>
  <si>
    <t>Responsibility Loading Amount</t>
  </si>
  <si>
    <t>Attraction/Retention Amount</t>
  </si>
  <si>
    <t>Head of School Allowance ALL</t>
  </si>
  <si>
    <t>Deans Allowance ALL</t>
  </si>
  <si>
    <t>Higher Duties ALL</t>
  </si>
  <si>
    <t>Pre-Retirement Loading LDG</t>
  </si>
  <si>
    <t>ARC Level</t>
  </si>
  <si>
    <t>Dental Attraction/Retention</t>
  </si>
  <si>
    <t>NH&amp;MRC Loading LDG</t>
  </si>
  <si>
    <t>Accommodation Allowance ALL</t>
  </si>
  <si>
    <t>Health Insurance Loading LDG</t>
  </si>
  <si>
    <t>Att/Ret Diff between levels</t>
  </si>
  <si>
    <t>3</t>
  </si>
  <si>
    <t>Unknown</t>
  </si>
  <si>
    <t>ACA</t>
  </si>
  <si>
    <t>241</t>
  </si>
  <si>
    <t>Level B</t>
  </si>
  <si>
    <t>2</t>
  </si>
  <si>
    <t>0</t>
  </si>
  <si>
    <t>1</t>
  </si>
  <si>
    <t>211</t>
  </si>
  <si>
    <t>Level E</t>
  </si>
  <si>
    <t>6</t>
  </si>
  <si>
    <t>231</t>
  </si>
  <si>
    <t>Level C</t>
  </si>
  <si>
    <t>4</t>
  </si>
  <si>
    <t>HEO</t>
  </si>
  <si>
    <t>080</t>
  </si>
  <si>
    <t>HEO Level 8</t>
  </si>
  <si>
    <t>5</t>
  </si>
  <si>
    <t>251</t>
  </si>
  <si>
    <t>Level A</t>
  </si>
  <si>
    <t>8</t>
  </si>
  <si>
    <t>221</t>
  </si>
  <si>
    <t>Level D</t>
  </si>
  <si>
    <t>7</t>
  </si>
  <si>
    <t>12</t>
  </si>
  <si>
    <t>070</t>
  </si>
  <si>
    <t>HEO Level 7</t>
  </si>
  <si>
    <t>060</t>
  </si>
  <si>
    <t>HEO Level 6</t>
  </si>
  <si>
    <t>040</t>
  </si>
  <si>
    <t>HEO Level 4</t>
  </si>
  <si>
    <t>050</t>
  </si>
  <si>
    <t>HEO Level 5</t>
  </si>
  <si>
    <t>UNK</t>
  </si>
  <si>
    <t>030</t>
  </si>
  <si>
    <t>HEO Level 3</t>
  </si>
  <si>
    <t>020</t>
  </si>
  <si>
    <t>HEO Level 2</t>
  </si>
  <si>
    <t>091</t>
  </si>
  <si>
    <t>HEO Level 9</t>
  </si>
  <si>
    <t>100</t>
  </si>
  <si>
    <t>HEO Level 10</t>
  </si>
  <si>
    <t>SNR</t>
  </si>
  <si>
    <t>Senior Manager 1</t>
  </si>
  <si>
    <t>054</t>
  </si>
  <si>
    <t>HEO Level 5/6</t>
  </si>
  <si>
    <t>11</t>
  </si>
  <si>
    <t>STF</t>
  </si>
  <si>
    <t>LVA</t>
  </si>
  <si>
    <t>Scholarly Teaching Fellow A</t>
  </si>
  <si>
    <t>Scholarly Teaching Fellow B</t>
  </si>
  <si>
    <t>LVB</t>
  </si>
  <si>
    <t>Dental</t>
  </si>
  <si>
    <t>200</t>
  </si>
  <si>
    <t>Senior Manager 2</t>
  </si>
  <si>
    <t>ELT</t>
  </si>
  <si>
    <t>102</t>
  </si>
  <si>
    <t>English Language Teachers A-C</t>
  </si>
  <si>
    <t>037</t>
  </si>
  <si>
    <t>Security Staff (HEO3)</t>
  </si>
  <si>
    <t>035</t>
  </si>
  <si>
    <t>Security Staff (HEO2)</t>
  </si>
  <si>
    <t xml:space="preserve">Administrative  Increase
on 31 March 2017
(3% increase)
</t>
  </si>
  <si>
    <t xml:space="preserve">Administrative  Increase
on 31 March 2018
($2000 flat rate increase)
</t>
  </si>
  <si>
    <t xml:space="preserve">Administrative  Increase
on 31 March 2019
(1.5% increase)
</t>
  </si>
  <si>
    <t xml:space="preserve">Administrative  Increase
on 31 March 2020
(1.5% increase + $400 Flat Rate)
</t>
  </si>
  <si>
    <t xml:space="preserve">Administrative  Increase
on 31 March 2021
(1.5% increase)
</t>
  </si>
  <si>
    <t>LEVEL A</t>
  </si>
  <si>
    <t>LEVEL B</t>
  </si>
  <si>
    <t>LEVEL C</t>
  </si>
  <si>
    <t>LEVEL D</t>
  </si>
  <si>
    <t>LEVEL E</t>
  </si>
  <si>
    <t>STEP</t>
  </si>
  <si>
    <t>HEO Level 1</t>
  </si>
  <si>
    <t>010</t>
  </si>
  <si>
    <t>Senior Manager 3</t>
  </si>
  <si>
    <t>300</t>
  </si>
  <si>
    <t>Director of Studies</t>
  </si>
  <si>
    <t>FTE</t>
  </si>
  <si>
    <t>Conca</t>
  </si>
  <si>
    <t>ELT Allowance:</t>
  </si>
  <si>
    <t>ELT Allowance 1</t>
  </si>
  <si>
    <t>ELT Allowance 2</t>
  </si>
  <si>
    <t>ELT Allowance 3</t>
  </si>
  <si>
    <t>PRE-RET LDG</t>
  </si>
  <si>
    <t>RESP LDG AMT</t>
  </si>
  <si>
    <t>ATT/RET AMT</t>
  </si>
  <si>
    <t>PERF BONUS</t>
  </si>
  <si>
    <t>FRGN INCM TX</t>
  </si>
  <si>
    <t>HDA FLAT AMT</t>
  </si>
  <si>
    <t>DEANS ALL</t>
  </si>
  <si>
    <t>HOS ALL</t>
  </si>
  <si>
    <t>ACCOM ALL</t>
  </si>
  <si>
    <t>NH&amp;MRC LDG</t>
  </si>
  <si>
    <t>Clinical</t>
  </si>
  <si>
    <t>Para-Clinical</t>
  </si>
  <si>
    <t>Pre-Clinical</t>
  </si>
  <si>
    <t>Fortnightly</t>
  </si>
  <si>
    <t>Annual</t>
  </si>
  <si>
    <t>Senior Manager</t>
  </si>
  <si>
    <t>Academic</t>
  </si>
  <si>
    <t>Professional</t>
  </si>
  <si>
    <t>Classification</t>
  </si>
  <si>
    <t>Salary Step</t>
  </si>
  <si>
    <t>Clinical Loading:</t>
  </si>
  <si>
    <t>Scholarly Teaching Fellow</t>
  </si>
  <si>
    <t>English Language Teacher</t>
  </si>
  <si>
    <t>Sub-type</t>
  </si>
  <si>
    <t>Hours per fortnight</t>
  </si>
  <si>
    <t>Agreed Salary</t>
  </si>
  <si>
    <t>Agreed Salary Amount</t>
  </si>
  <si>
    <t>Academic / Professional/ Agreed Salary</t>
  </si>
  <si>
    <t>Date of Birth</t>
  </si>
  <si>
    <t>Current Salary</t>
  </si>
  <si>
    <t>Salary Details</t>
  </si>
  <si>
    <t>Transition Period</t>
  </si>
  <si>
    <t>Entitlement Period</t>
  </si>
  <si>
    <t>Approximated Entitlement</t>
  </si>
  <si>
    <t>Estimated Entitlement in weeks</t>
  </si>
  <si>
    <t>Weekly</t>
  </si>
  <si>
    <t>(weekly salary x Estimated Entitlement in weeks)</t>
  </si>
  <si>
    <t>Package Details</t>
  </si>
  <si>
    <t xml:space="preserve">Age as at 30 June </t>
  </si>
  <si>
    <t>Under Preservation age</t>
  </si>
  <si>
    <t>Preservation age or older</t>
  </si>
  <si>
    <t>Date of birth</t>
  </si>
  <si>
    <t>Preservation age</t>
  </si>
  <si>
    <t>Before 1 July 1960</t>
  </si>
  <si>
    <t>1 July 1960 to 30June 1961</t>
  </si>
  <si>
    <t>1 July 1961 to 30June 1962</t>
  </si>
  <si>
    <t>1 July 1962 to 30June 1963</t>
  </si>
  <si>
    <t>1 July 1963 to 30June 1964</t>
  </si>
  <si>
    <t>From 1 July 1964</t>
  </si>
  <si>
    <t>Reached Preservation Age?</t>
  </si>
  <si>
    <t>- Please round down to the whole number. Eg if you have completed 5.5 years with the University, your number of completed years is 5.</t>
  </si>
  <si>
    <t xml:space="preserve">Estimated Entitlement </t>
  </si>
  <si>
    <t>The approximate entitlement calculation contained herein is provided without prejudice and is an estimate only. A formal quote, by Human Resources, will apply in the case of an actual redundancy payment, and a variation between a formal quote and the estimate contained in this calculator cannot be used to dispute the accuracy of a formal quote.</t>
  </si>
  <si>
    <t>NOTES / DEFINITIONS</t>
  </si>
  <si>
    <t>Y</t>
  </si>
  <si>
    <t>N</t>
  </si>
  <si>
    <t>UP TO</t>
  </si>
  <si>
    <t>OVER</t>
  </si>
  <si>
    <t>TAXABLE_THRESHOLD</t>
  </si>
  <si>
    <t>Tax Amount</t>
  </si>
  <si>
    <t>Tax free Component</t>
  </si>
  <si>
    <t>Taxable Amount</t>
  </si>
  <si>
    <t>Net Estimated Amount</t>
  </si>
  <si>
    <t>Pension Age</t>
  </si>
  <si>
    <r>
      <t xml:space="preserve">Total weeks </t>
    </r>
    <r>
      <rPr>
        <sz val="10"/>
        <color theme="1"/>
        <rFont val="Calibri"/>
        <family val="2"/>
        <scheme val="minor"/>
      </rPr>
      <t>(capped at 82 wks)</t>
    </r>
  </si>
  <si>
    <t>Tax Free Component</t>
  </si>
  <si>
    <t>TFC_Base</t>
  </si>
  <si>
    <t>Base Limit</t>
  </si>
  <si>
    <t>TFC_eachYOS</t>
  </si>
  <si>
    <t>For each complete year of service</t>
  </si>
  <si>
    <t>As at</t>
  </si>
  <si>
    <t>Please select the salary plan,  input the work hours per fortnight,  the years of completed service and date of birth.</t>
  </si>
  <si>
    <t>This calculator is designed to assist continuing staff members who are interested in expressing interest in the University of Adelaide Voluntary Separation Scheme 2020 to calculate the approximate dollar value for a gross redundancy payment in accordance with Clause 6.7 of the University of Adelaide Enterprise Agreement 2017 – 2021.</t>
  </si>
  <si>
    <t>- Service with other organisations will not be taken into consideration when calculating length of service for redundancy entitlements.</t>
  </si>
  <si>
    <t>Preservation Age</t>
  </si>
  <si>
    <t>Years of Completed Service</t>
  </si>
  <si>
    <t>Refer notes below for further information about years of completed service.</t>
  </si>
  <si>
    <t>Refer notes below for further information about preservation age.</t>
  </si>
  <si>
    <t>Refer notes below for further information about pension age.</t>
  </si>
  <si>
    <t>Accrued Leave Entitlements</t>
  </si>
  <si>
    <t>1 July 1960 to 30 June 1961</t>
  </si>
  <si>
    <t>1 July 1961 to 30 June 1962</t>
  </si>
  <si>
    <t>1 July 1962 to 30 June 1963</t>
  </si>
  <si>
    <t>1 July 1963 to 30 June 1964</t>
  </si>
  <si>
    <r>
      <t xml:space="preserve">Severance Pay </t>
    </r>
    <r>
      <rPr>
        <i/>
        <sz val="10"/>
        <color theme="1"/>
        <rFont val="Calibri"/>
        <family val="2"/>
        <scheme val="minor"/>
      </rPr>
      <t>(capped at 56 weeks)</t>
    </r>
  </si>
  <si>
    <t>Hours per Fortnight</t>
  </si>
  <si>
    <t>1 January 1954 to 30 June 1955</t>
  </si>
  <si>
    <t>On or after 1 January 1957</t>
  </si>
  <si>
    <t>1 July 1952 to 31 December 1953</t>
  </si>
  <si>
    <t>1 July 1955 to 31 December 1956</t>
  </si>
  <si>
    <t>66 yrs</t>
  </si>
  <si>
    <t>65 yrs and 6 mths</t>
  </si>
  <si>
    <t>66 yrs and 6 mths</t>
  </si>
  <si>
    <t>67 yrs</t>
  </si>
  <si>
    <t>Qualifying Pension Age</t>
  </si>
  <si>
    <t>Before 1 July 1952</t>
  </si>
  <si>
    <t>65 yrs</t>
  </si>
  <si>
    <t>Separation Date</t>
  </si>
  <si>
    <t>Seperation Date</t>
  </si>
  <si>
    <t>Pension Age?</t>
  </si>
  <si>
    <t>year</t>
  </si>
  <si>
    <t>- Any period of leave without pay greater than 21 days will have an impact on length of service for redundancy purposes and therefore on the redundancy payment calculation. This simple calculator is unable to take leave without pay into account.</t>
  </si>
  <si>
    <t>- The severance pay component of a redundancy calculation is capped at 56 weeks under the Enterprise Agreement. The calculation of severance pay (C45) is automatically capped at 56 weeks.</t>
  </si>
  <si>
    <t>- Where a staff member has worked varied fractions during their employment (for example, periods of full time and part time employment), the redundancy payment calculation will be proportionate to such periods of service. This simple calculator is unable to take varied employment fractions into account.</t>
  </si>
  <si>
    <t>- The maximum redundancy payment entitlement is 82 weeks under the Enterprise Agreement. The calculation of the total redunancy payment (C46) is automatically capped at 82 weeks.</t>
  </si>
  <si>
    <t>Full-time hours per fortnight are 73.5. Your current hours per fortnight appears as "units" on your payslip.</t>
  </si>
  <si>
    <t>This is for modelling purposes only. The actual redundancy date will be determined by the University.</t>
  </si>
  <si>
    <t>Redundancy payment estimate</t>
  </si>
  <si>
    <t xml:space="preserve"> Excludes payment of leave entitlements. See below for information about calculating gross leave payment. </t>
  </si>
  <si>
    <t>- Any long service leave and annual leave entitlements due and accrued up to your final day will be paid with your final payment. These are not included in the calculation above.</t>
  </si>
  <si>
    <t>You can find your salary expressed as an hourly rate on your payslip (see Rate in the Base Pay line of the Payment Details section of your payslip) which is also available on SSO.</t>
  </si>
  <si>
    <t xml:space="preserve">Administrative  Increase
on 2 July 2022
(2% increase)
</t>
  </si>
  <si>
    <t>Administrative Increase Effective 1 July 2023                      (4.2% Increase)</t>
  </si>
  <si>
    <t>2023/243</t>
  </si>
  <si>
    <t>Rate of tax 2023/24</t>
  </si>
  <si>
    <r>
      <t xml:space="preserve">- Preservation age is the age you can access your superannuation if you are retired (or start a transition to retirement income stream).  Once preservation age is reached the </t>
    </r>
    <r>
      <rPr>
        <b/>
        <sz val="10"/>
        <color theme="1"/>
        <rFont val="Calibri"/>
        <family val="2"/>
        <scheme val="minor"/>
      </rPr>
      <t>taxable component</t>
    </r>
    <r>
      <rPr>
        <sz val="10"/>
        <color theme="1"/>
        <rFont val="Calibri"/>
        <family val="2"/>
        <scheme val="minor"/>
      </rPr>
      <t xml:space="preserve"> of the redundancy payment is taxed at a lower rate of 17% for amounts up to $235,000 and 47% on any amount over $235,000. Please see tables below for preservation age (dependent on birth date) and taxation treatment for those under and over preservation age.</t>
    </r>
  </si>
  <si>
    <t>30% up to $235,000</t>
  </si>
  <si>
    <t>45% on excess over $235,000</t>
  </si>
  <si>
    <t>15% up to $235,000</t>
  </si>
  <si>
    <r>
      <t xml:space="preserve">- If you have reached pension age or older on the date that employment terminates by way of redundancy, then the tax treatment of the redundancy payment differs from that above.  The </t>
    </r>
    <r>
      <rPr>
        <b/>
        <sz val="10"/>
        <color theme="1"/>
        <rFont val="Calibri"/>
        <family val="2"/>
        <scheme val="minor"/>
      </rPr>
      <t xml:space="preserve">whole redundancy payment (not just the taxable amount) </t>
    </r>
    <r>
      <rPr>
        <sz val="10"/>
        <color theme="1"/>
        <rFont val="Calibri"/>
        <family val="2"/>
        <scheme val="minor"/>
      </rPr>
      <t>is taxed at 17% for amounts up to $235,000 and 47% on any amount over $235,000.</t>
    </r>
  </si>
  <si>
    <t>Tax Rate (up to $235K)</t>
  </si>
  <si>
    <t>Tax Rate (after the first $235K)</t>
  </si>
  <si>
    <t>Redundancy Calculator 2023 - Redundancy Payment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</si>
</sst>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0.00_ ;\-#,##0.00\ "/>
    <numFmt numFmtId="167" formatCode="dd\ mmm\ yyyy"/>
  </numFmts>
  <fonts count="32" x14ac:knownFonts="1">
    <font>
      <sz val="10"/>
      <color theme="1"/>
      <name val="Tahoma"/>
      <family val="2"/>
    </font>
    <font>
      <sz val="11"/>
      <color theme="1"/>
      <name val="Calibri"/>
      <family val="2"/>
      <scheme val="minor"/>
    </font>
    <font>
      <sz val="11"/>
      <color theme="1"/>
      <name val="Calibri"/>
      <family val="2"/>
      <scheme val="minor"/>
    </font>
    <font>
      <sz val="10"/>
      <color theme="1"/>
      <name val="Arial"/>
      <family val="2"/>
    </font>
    <font>
      <sz val="10"/>
      <color theme="1"/>
      <name val="Tahoma"/>
      <family val="2"/>
    </font>
    <font>
      <i/>
      <sz val="10"/>
      <color theme="9"/>
      <name val="Arial"/>
      <family val="2"/>
    </font>
    <font>
      <sz val="11"/>
      <color indexed="8"/>
      <name val="Calibri"/>
      <family val="2"/>
      <scheme val="minor"/>
    </font>
    <font>
      <sz val="8"/>
      <color theme="1"/>
      <name val="Calibri"/>
      <family val="2"/>
      <scheme val="minor"/>
    </font>
    <font>
      <b/>
      <sz val="11"/>
      <color theme="1"/>
      <name val="Calibri"/>
      <family val="2"/>
      <scheme val="minor"/>
    </font>
    <font>
      <b/>
      <sz val="10"/>
      <color theme="9"/>
      <name val="Calibri"/>
      <family val="2"/>
      <scheme val="minor"/>
    </font>
    <font>
      <sz val="10"/>
      <color theme="9"/>
      <name val="Calibri"/>
      <family val="2"/>
      <scheme val="minor"/>
    </font>
    <font>
      <sz val="10"/>
      <color theme="1"/>
      <name val="Calibri"/>
      <family val="2"/>
      <scheme val="minor"/>
    </font>
    <font>
      <b/>
      <sz val="10"/>
      <color theme="1"/>
      <name val="Calibri"/>
      <family val="2"/>
      <scheme val="minor"/>
    </font>
    <font>
      <sz val="8"/>
      <color theme="9"/>
      <name val="Calibri"/>
      <family val="2"/>
      <scheme val="minor"/>
    </font>
    <font>
      <b/>
      <u/>
      <sz val="8"/>
      <color theme="1"/>
      <name val="Calibri"/>
      <family val="2"/>
      <scheme val="minor"/>
    </font>
    <font>
      <b/>
      <sz val="10"/>
      <color theme="0"/>
      <name val="Calibri"/>
      <family val="2"/>
      <scheme val="minor"/>
    </font>
    <font>
      <sz val="10"/>
      <name val="Calibri"/>
      <family val="2"/>
      <scheme val="minor"/>
    </font>
    <font>
      <b/>
      <sz val="10"/>
      <name val="Calibri"/>
      <family val="2"/>
      <scheme val="minor"/>
    </font>
    <font>
      <sz val="8"/>
      <name val="Calibri"/>
      <family val="2"/>
      <scheme val="minor"/>
    </font>
    <font>
      <b/>
      <sz val="8"/>
      <name val="Calibri"/>
      <family val="2"/>
      <scheme val="minor"/>
    </font>
    <font>
      <b/>
      <sz val="8"/>
      <color theme="1"/>
      <name val="Calibri"/>
      <family val="2"/>
      <scheme val="minor"/>
    </font>
    <font>
      <sz val="9"/>
      <color theme="1"/>
      <name val="Calibri"/>
      <family val="2"/>
      <scheme val="minor"/>
    </font>
    <font>
      <sz val="10"/>
      <color theme="0"/>
      <name val="Calibri"/>
      <family val="2"/>
      <scheme val="minor"/>
    </font>
    <font>
      <i/>
      <sz val="10"/>
      <color theme="1"/>
      <name val="Calibri"/>
      <family val="2"/>
      <scheme val="minor"/>
    </font>
    <font>
      <i/>
      <sz val="9"/>
      <color theme="1"/>
      <name val="Calibri"/>
      <family val="2"/>
      <scheme val="minor"/>
    </font>
    <font>
      <i/>
      <sz val="9"/>
      <name val="Calibri"/>
      <family val="2"/>
      <scheme val="minor"/>
    </font>
    <font>
      <i/>
      <sz val="8"/>
      <color theme="1"/>
      <name val="Calibri"/>
      <family val="2"/>
      <scheme val="minor"/>
    </font>
    <font>
      <u/>
      <sz val="10"/>
      <color theme="10"/>
      <name val="Tahoma"/>
      <family val="2"/>
    </font>
    <font>
      <i/>
      <sz val="9"/>
      <color theme="1" tint="0.499984740745262"/>
      <name val="Calibri"/>
      <family val="2"/>
      <scheme val="minor"/>
    </font>
    <font>
      <sz val="10"/>
      <color theme="1" tint="0.499984740745262"/>
      <name val="Calibri"/>
      <family val="2"/>
      <scheme val="minor"/>
    </font>
    <font>
      <b/>
      <i/>
      <sz val="9"/>
      <name val="Calibri"/>
      <family val="2"/>
      <scheme val="minor"/>
    </font>
    <font>
      <b/>
      <sz val="11"/>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tint="0.79998168889431442"/>
        <bgColor indexed="64"/>
      </patternFill>
    </fill>
  </fills>
  <borders count="42">
    <border>
      <left/>
      <right/>
      <top/>
      <bottom/>
      <diagonal/>
    </border>
    <border>
      <left/>
      <right/>
      <top style="thin">
        <color indexed="64"/>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style="medium">
        <color auto="1"/>
      </left>
      <right/>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theme="0" tint="-0.14996795556505021"/>
      </bottom>
      <diagonal/>
    </border>
    <border>
      <left style="thin">
        <color theme="0" tint="-0.34998626667073579"/>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thin">
        <color theme="0" tint="-0.34998626667073579"/>
      </left>
      <right/>
      <top style="medium">
        <color indexed="64"/>
      </top>
      <bottom/>
      <diagonal/>
    </border>
    <border>
      <left/>
      <right style="thin">
        <color theme="0" tint="-0.34998626667073579"/>
      </right>
      <top style="medium">
        <color indexed="64"/>
      </top>
      <bottom/>
      <diagonal/>
    </border>
    <border>
      <left style="thin">
        <color theme="0" tint="-0.34998626667073579"/>
      </left>
      <right/>
      <top/>
      <bottom style="thin">
        <color theme="0" tint="-0.14996795556505021"/>
      </bottom>
      <diagonal/>
    </border>
    <border>
      <left/>
      <right style="thin">
        <color theme="0" tint="-0.34998626667073579"/>
      </right>
      <top/>
      <bottom style="thin">
        <color theme="0" tint="-0.14996795556505021"/>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medium">
        <color indexed="64"/>
      </top>
      <bottom style="thin">
        <color theme="0" tint="-0.14996795556505021"/>
      </bottom>
      <diagonal/>
    </border>
    <border>
      <left/>
      <right style="thin">
        <color theme="0" tint="-0.34998626667073579"/>
      </right>
      <top style="medium">
        <color indexed="64"/>
      </top>
      <bottom style="thin">
        <color theme="0" tint="-0.14996795556505021"/>
      </bottom>
      <diagonal/>
    </border>
    <border>
      <left style="thin">
        <color theme="0" tint="-0.34998626667073579"/>
      </left>
      <right/>
      <top style="thin">
        <color theme="0" tint="-0.14996795556505021"/>
      </top>
      <bottom style="thin">
        <color theme="0" tint="-0.14996795556505021"/>
      </bottom>
      <diagonal/>
    </border>
    <border>
      <left/>
      <right style="thin">
        <color theme="0" tint="-0.34998626667073579"/>
      </right>
      <top style="thin">
        <color theme="0" tint="-0.14996795556505021"/>
      </top>
      <bottom style="thin">
        <color theme="0" tint="-0.14996795556505021"/>
      </bottom>
      <diagonal/>
    </border>
    <border>
      <left style="thin">
        <color theme="0" tint="-0.34998626667073579"/>
      </left>
      <right/>
      <top style="thin">
        <color theme="0" tint="-0.14996795556505021"/>
      </top>
      <bottom style="thin">
        <color theme="0" tint="-0.34998626667073579"/>
      </bottom>
      <diagonal/>
    </border>
    <border>
      <left/>
      <right style="thin">
        <color theme="0" tint="-0.34998626667073579"/>
      </right>
      <top style="thin">
        <color theme="0" tint="-0.14996795556505021"/>
      </top>
      <bottom style="thin">
        <color theme="0" tint="-0.34998626667073579"/>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theme="0" tint="-0.24994659260841701"/>
      </bottom>
      <diagonal/>
    </border>
  </borders>
  <cellStyleXfs count="7">
    <xf numFmtId="0" fontId="0" fillId="0" borderId="0"/>
    <xf numFmtId="43" fontId="4" fillId="0" borderId="0" applyFont="0" applyFill="0" applyBorder="0" applyAlignment="0" applyProtection="0"/>
    <xf numFmtId="0" fontId="6" fillId="0" borderId="0"/>
    <xf numFmtId="0" fontId="2" fillId="0" borderId="0"/>
    <xf numFmtId="9" fontId="2" fillId="0" borderId="0" applyFont="0" applyFill="0" applyBorder="0" applyAlignment="0" applyProtection="0"/>
    <xf numFmtId="9" fontId="4" fillId="0" borderId="0" applyFont="0" applyFill="0" applyBorder="0" applyAlignment="0" applyProtection="0"/>
    <xf numFmtId="0" fontId="27" fillId="0" borderId="0" applyNumberFormat="0" applyFill="0" applyBorder="0" applyAlignment="0" applyProtection="0"/>
  </cellStyleXfs>
  <cellXfs count="231">
    <xf numFmtId="0" fontId="0" fillId="0" borderId="0" xfId="0"/>
    <xf numFmtId="0" fontId="3" fillId="0" borderId="0" xfId="0" applyFont="1"/>
    <xf numFmtId="0" fontId="5" fillId="0" borderId="0" xfId="0" applyFont="1"/>
    <xf numFmtId="0" fontId="5" fillId="0" borderId="0" xfId="0" applyFont="1" applyAlignment="1">
      <alignment horizontal="center"/>
    </xf>
    <xf numFmtId="0" fontId="3" fillId="0" borderId="0" xfId="0" applyFont="1" applyAlignment="1">
      <alignment horizontal="center"/>
    </xf>
    <xf numFmtId="0" fontId="3" fillId="2" borderId="2" xfId="0" applyFont="1" applyFill="1" applyBorder="1" applyAlignment="1">
      <alignment horizontal="left" vertical="top" wrapText="1"/>
    </xf>
    <xf numFmtId="0" fontId="3" fillId="0" borderId="0" xfId="0" applyFont="1" applyAlignment="1">
      <alignment horizontal="left" vertical="top" wrapText="1"/>
    </xf>
    <xf numFmtId="0" fontId="3" fillId="0" borderId="3" xfId="0" applyFont="1" applyBorder="1"/>
    <xf numFmtId="0" fontId="3" fillId="0" borderId="4" xfId="0" applyFont="1" applyBorder="1"/>
    <xf numFmtId="0" fontId="3" fillId="0" borderId="1" xfId="0" applyFont="1" applyBorder="1"/>
    <xf numFmtId="164" fontId="3" fillId="2" borderId="2" xfId="1" applyNumberFormat="1" applyFont="1" applyFill="1" applyBorder="1" applyAlignment="1">
      <alignment horizontal="left" vertical="top" wrapText="1"/>
    </xf>
    <xf numFmtId="164" fontId="3" fillId="0" borderId="3" xfId="1" applyNumberFormat="1" applyFont="1" applyBorder="1"/>
    <xf numFmtId="164" fontId="3" fillId="0" borderId="0" xfId="1" applyNumberFormat="1" applyFont="1"/>
    <xf numFmtId="164" fontId="3" fillId="0" borderId="0" xfId="1" applyNumberFormat="1" applyFont="1" applyBorder="1"/>
    <xf numFmtId="164" fontId="3" fillId="0" borderId="4" xfId="1" applyNumberFormat="1" applyFont="1" applyBorder="1"/>
    <xf numFmtId="164" fontId="3" fillId="0" borderId="1" xfId="1" applyNumberFormat="1" applyFont="1" applyBorder="1"/>
    <xf numFmtId="0" fontId="3" fillId="2" borderId="2" xfId="0" applyFont="1" applyFill="1" applyBorder="1" applyAlignment="1">
      <alignment horizontal="center" vertical="top"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5" fillId="0" borderId="0" xfId="0" applyFont="1" applyAlignment="1">
      <alignment horizontal="left" vertical="top" wrapText="1"/>
    </xf>
    <xf numFmtId="0" fontId="7" fillId="0" borderId="0" xfId="0" applyFont="1"/>
    <xf numFmtId="0" fontId="3" fillId="0" borderId="1" xfId="0" quotePrefix="1" applyFont="1" applyBorder="1"/>
    <xf numFmtId="0" fontId="9" fillId="0" borderId="0" xfId="0" applyFont="1"/>
    <xf numFmtId="0" fontId="10" fillId="0" borderId="0" xfId="0" applyFont="1"/>
    <xf numFmtId="0" fontId="11" fillId="0" borderId="0" xfId="0" applyFont="1"/>
    <xf numFmtId="0" fontId="11" fillId="0" borderId="5" xfId="0" applyFont="1" applyBorder="1"/>
    <xf numFmtId="43" fontId="7" fillId="0" borderId="0" xfId="1" applyFont="1"/>
    <xf numFmtId="0" fontId="12" fillId="0" borderId="0" xfId="0" applyFont="1" applyAlignment="1">
      <alignment horizontal="left" vertical="center"/>
    </xf>
    <xf numFmtId="0" fontId="11" fillId="0" borderId="0" xfId="0" quotePrefix="1" applyFont="1" applyAlignment="1">
      <alignment horizontal="left"/>
    </xf>
    <xf numFmtId="43" fontId="10" fillId="0" borderId="0" xfId="1" applyFont="1" applyAlignment="1">
      <alignment horizontal="center"/>
    </xf>
    <xf numFmtId="0" fontId="10" fillId="0" borderId="0" xfId="0" applyFont="1" applyAlignment="1">
      <alignment horizontal="center"/>
    </xf>
    <xf numFmtId="0" fontId="10" fillId="0" borderId="5" xfId="0" applyFont="1" applyBorder="1" applyAlignment="1">
      <alignment horizontal="center"/>
    </xf>
    <xf numFmtId="0" fontId="13" fillId="0" borderId="0" xfId="0" applyFont="1" applyAlignment="1">
      <alignment horizontal="center"/>
    </xf>
    <xf numFmtId="43" fontId="13" fillId="0" borderId="0" xfId="1" applyFont="1" applyAlignment="1">
      <alignment horizontal="center"/>
    </xf>
    <xf numFmtId="43" fontId="1" fillId="0" borderId="0" xfId="1" applyFont="1"/>
    <xf numFmtId="43" fontId="1" fillId="0" borderId="0" xfId="1" applyFont="1" applyAlignment="1"/>
    <xf numFmtId="0" fontId="1" fillId="0" borderId="0" xfId="0" applyFont="1"/>
    <xf numFmtId="0" fontId="1" fillId="0" borderId="5" xfId="0" applyFont="1" applyBorder="1"/>
    <xf numFmtId="0" fontId="8" fillId="0" borderId="0" xfId="0" applyFont="1"/>
    <xf numFmtId="43" fontId="11" fillId="0" borderId="0" xfId="1" applyFont="1"/>
    <xf numFmtId="43" fontId="11" fillId="0" borderId="0" xfId="1" applyFont="1" applyAlignment="1"/>
    <xf numFmtId="0" fontId="14" fillId="0" borderId="0" xfId="0" applyFont="1"/>
    <xf numFmtId="0" fontId="15" fillId="3" borderId="0" xfId="0" applyFont="1" applyFill="1"/>
    <xf numFmtId="0" fontId="15" fillId="0" borderId="0" xfId="0" applyFont="1"/>
    <xf numFmtId="0" fontId="11" fillId="0" borderId="0" xfId="0" quotePrefix="1" applyFont="1" applyAlignment="1" applyProtection="1">
      <alignment horizontal="left" vertical="center"/>
      <protection locked="0"/>
    </xf>
    <xf numFmtId="0" fontId="11" fillId="0" borderId="0" xfId="0" quotePrefix="1" applyFont="1" applyAlignment="1" applyProtection="1">
      <alignment horizontal="left"/>
      <protection locked="0"/>
    </xf>
    <xf numFmtId="0" fontId="12" fillId="0" borderId="0" xfId="0" applyFont="1"/>
    <xf numFmtId="166" fontId="11" fillId="0" borderId="0" xfId="1" applyNumberFormat="1" applyFont="1" applyAlignment="1" applyProtection="1">
      <alignment horizontal="left"/>
      <protection locked="0"/>
    </xf>
    <xf numFmtId="0" fontId="7" fillId="4" borderId="14" xfId="0" applyFont="1" applyFill="1" applyBorder="1" applyAlignment="1">
      <alignment horizontal="centerContinuous"/>
    </xf>
    <xf numFmtId="43" fontId="7" fillId="4" borderId="14" xfId="1" applyFont="1" applyFill="1" applyBorder="1" applyAlignment="1">
      <alignment horizontal="centerContinuous"/>
    </xf>
    <xf numFmtId="0" fontId="11" fillId="4" borderId="14" xfId="0" applyFont="1" applyFill="1" applyBorder="1" applyAlignment="1">
      <alignment horizontal="centerContinuous"/>
    </xf>
    <xf numFmtId="0" fontId="16" fillId="0" borderId="0" xfId="0" applyFont="1"/>
    <xf numFmtId="0" fontId="17" fillId="0" borderId="0" xfId="0" applyFont="1"/>
    <xf numFmtId="43" fontId="16" fillId="0" borderId="0" xfId="1" applyFont="1" applyFill="1" applyBorder="1"/>
    <xf numFmtId="0" fontId="18" fillId="0" borderId="0" xfId="0" applyFont="1" applyAlignment="1">
      <alignment horizontal="center"/>
    </xf>
    <xf numFmtId="43" fontId="18" fillId="0" borderId="0" xfId="1" applyFont="1" applyFill="1" applyBorder="1" applyAlignment="1">
      <alignment horizontal="center"/>
    </xf>
    <xf numFmtId="0" fontId="16" fillId="0" borderId="0" xfId="0" applyFont="1" applyAlignment="1">
      <alignment horizontal="center"/>
    </xf>
    <xf numFmtId="0" fontId="17" fillId="0" borderId="0" xfId="0" applyFont="1" applyAlignment="1">
      <alignment vertical="center" wrapText="1"/>
    </xf>
    <xf numFmtId="0" fontId="17" fillId="0" borderId="2" xfId="0" applyFont="1" applyBorder="1" applyAlignment="1">
      <alignment horizontal="center" vertical="center" wrapText="1"/>
    </xf>
    <xf numFmtId="43" fontId="17" fillId="0" borderId="0" xfId="1" applyFont="1" applyFill="1" applyBorder="1" applyAlignment="1">
      <alignment vertical="center" wrapText="1"/>
    </xf>
    <xf numFmtId="43" fontId="18" fillId="0" borderId="0" xfId="1" applyFont="1" applyFill="1" applyBorder="1"/>
    <xf numFmtId="43" fontId="19" fillId="0" borderId="0" xfId="1" applyFont="1" applyFill="1" applyBorder="1" applyAlignment="1">
      <alignment vertical="center" wrapText="1"/>
    </xf>
    <xf numFmtId="164" fontId="16" fillId="0" borderId="0" xfId="1" applyNumberFormat="1" applyFont="1" applyFill="1" applyBorder="1"/>
    <xf numFmtId="43" fontId="16" fillId="0" borderId="0" xfId="1" applyFont="1" applyBorder="1"/>
    <xf numFmtId="43" fontId="18" fillId="0" borderId="0" xfId="1" applyFont="1" applyBorder="1"/>
    <xf numFmtId="43" fontId="20" fillId="0" borderId="0" xfId="1" applyFont="1" applyAlignment="1">
      <alignment vertical="center" wrapText="1"/>
    </xf>
    <xf numFmtId="0" fontId="20" fillId="0" borderId="0" xfId="0" applyFont="1" applyAlignment="1">
      <alignment vertical="center" wrapText="1"/>
    </xf>
    <xf numFmtId="0" fontId="12" fillId="0" borderId="0" xfId="0" applyFont="1" applyAlignment="1">
      <alignment vertical="center" wrapText="1"/>
    </xf>
    <xf numFmtId="43" fontId="21" fillId="0" borderId="0" xfId="1" applyFont="1"/>
    <xf numFmtId="0" fontId="21" fillId="0" borderId="0" xfId="0" applyFont="1"/>
    <xf numFmtId="43" fontId="11" fillId="0" borderId="0" xfId="1" applyFont="1" applyFill="1"/>
    <xf numFmtId="43" fontId="11" fillId="0" borderId="0" xfId="1" applyFont="1" applyFill="1" applyAlignment="1"/>
    <xf numFmtId="0" fontId="11" fillId="0" borderId="0" xfId="0" applyFont="1" applyAlignment="1">
      <alignment horizontal="left" indent="1"/>
    </xf>
    <xf numFmtId="14" fontId="11" fillId="0" borderId="0" xfId="0" applyNumberFormat="1" applyFont="1"/>
    <xf numFmtId="2" fontId="11" fillId="0" borderId="0" xfId="0" applyNumberFormat="1" applyFont="1" applyAlignment="1">
      <alignment horizontal="center"/>
    </xf>
    <xf numFmtId="1" fontId="11" fillId="0" borderId="0" xfId="1" applyNumberFormat="1" applyFont="1" applyAlignment="1">
      <alignment horizontal="center" vertical="center"/>
    </xf>
    <xf numFmtId="0" fontId="17" fillId="0" borderId="7" xfId="0" applyFont="1" applyBorder="1" applyAlignment="1">
      <alignment vertical="center" wrapText="1"/>
    </xf>
    <xf numFmtId="0" fontId="17" fillId="0" borderId="9" xfId="0" applyFont="1" applyBorder="1" applyAlignment="1">
      <alignment horizontal="center" vertical="center" wrapText="1"/>
    </xf>
    <xf numFmtId="0" fontId="17" fillId="0" borderId="6" xfId="0" applyFont="1" applyBorder="1" applyAlignment="1">
      <alignment horizontal="left" indent="1"/>
    </xf>
    <xf numFmtId="43" fontId="16" fillId="0" borderId="8" xfId="1" applyFont="1" applyFill="1" applyBorder="1"/>
    <xf numFmtId="0" fontId="16" fillId="0" borderId="6" xfId="0" applyFont="1" applyBorder="1" applyAlignment="1">
      <alignment horizontal="left" indent="2"/>
    </xf>
    <xf numFmtId="0" fontId="17" fillId="2" borderId="12" xfId="0" applyFont="1" applyFill="1" applyBorder="1"/>
    <xf numFmtId="164" fontId="17" fillId="2" borderId="4" xfId="0" applyNumberFormat="1" applyFont="1" applyFill="1" applyBorder="1"/>
    <xf numFmtId="43" fontId="17" fillId="2" borderId="4" xfId="1" applyFont="1" applyFill="1" applyBorder="1"/>
    <xf numFmtId="43" fontId="17" fillId="2" borderId="13" xfId="1" applyFont="1" applyFill="1" applyBorder="1"/>
    <xf numFmtId="43" fontId="12" fillId="0" borderId="0" xfId="1" applyFont="1" applyBorder="1"/>
    <xf numFmtId="1" fontId="12" fillId="0" borderId="0" xfId="1" applyNumberFormat="1" applyFont="1" applyBorder="1" applyAlignment="1">
      <alignment horizontal="center" vertical="center"/>
    </xf>
    <xf numFmtId="43" fontId="12" fillId="0" borderId="0" xfId="1" applyFont="1" applyFill="1" applyBorder="1" applyAlignment="1">
      <alignment horizontal="center"/>
    </xf>
    <xf numFmtId="43" fontId="7" fillId="0" borderId="0" xfId="1" applyFont="1" applyFill="1"/>
    <xf numFmtId="1" fontId="12" fillId="2" borderId="0" xfId="1" applyNumberFormat="1" applyFont="1" applyFill="1" applyBorder="1" applyAlignment="1">
      <alignment horizontal="center" vertical="center"/>
    </xf>
    <xf numFmtId="0" fontId="17" fillId="0" borderId="0" xfId="0" applyFont="1" applyAlignment="1">
      <alignment horizontal="center" vertical="center" wrapText="1"/>
    </xf>
    <xf numFmtId="0" fontId="15" fillId="5" borderId="0" xfId="0" applyFont="1" applyFill="1" applyAlignment="1">
      <alignment vertical="top"/>
    </xf>
    <xf numFmtId="0" fontId="15" fillId="5" borderId="0" xfId="0" applyFont="1" applyFill="1" applyAlignment="1">
      <alignment horizontal="center" vertical="center" wrapText="1"/>
    </xf>
    <xf numFmtId="0" fontId="22" fillId="5" borderId="0" xfId="0" applyFont="1" applyFill="1"/>
    <xf numFmtId="43" fontId="16" fillId="0" borderId="2" xfId="1" applyFont="1" applyFill="1" applyBorder="1"/>
    <xf numFmtId="43" fontId="11" fillId="0" borderId="0" xfId="1" applyFont="1" applyFill="1" applyBorder="1" applyAlignment="1">
      <alignment wrapText="1"/>
    </xf>
    <xf numFmtId="43" fontId="12" fillId="0" borderId="2" xfId="1" applyFont="1" applyBorder="1"/>
    <xf numFmtId="1" fontId="12" fillId="0" borderId="2" xfId="1" applyNumberFormat="1" applyFont="1" applyBorder="1" applyAlignment="1">
      <alignment horizontal="center" vertical="center"/>
    </xf>
    <xf numFmtId="43" fontId="17" fillId="0" borderId="2" xfId="1" applyFont="1" applyFill="1" applyBorder="1"/>
    <xf numFmtId="0" fontId="11" fillId="0" borderId="0" xfId="3" applyFont="1"/>
    <xf numFmtId="165" fontId="11" fillId="0" borderId="0" xfId="4" applyNumberFormat="1" applyFont="1" applyBorder="1"/>
    <xf numFmtId="0" fontId="11" fillId="0" borderId="0" xfId="3" applyFont="1" applyAlignment="1">
      <alignment horizontal="left"/>
    </xf>
    <xf numFmtId="165" fontId="11" fillId="0" borderId="0" xfId="4" applyNumberFormat="1" applyFont="1" applyBorder="1" applyAlignment="1">
      <alignment horizontal="center" vertical="top" wrapText="1"/>
    </xf>
    <xf numFmtId="0" fontId="11" fillId="0" borderId="11" xfId="3" applyFont="1" applyBorder="1"/>
    <xf numFmtId="0" fontId="11" fillId="0" borderId="10" xfId="3" applyFont="1" applyBorder="1"/>
    <xf numFmtId="165" fontId="11" fillId="0" borderId="0" xfId="4" applyNumberFormat="1" applyFont="1" applyBorder="1" applyAlignment="1">
      <alignment horizontal="center"/>
    </xf>
    <xf numFmtId="0" fontId="11" fillId="0" borderId="0" xfId="3" applyFont="1" applyAlignment="1">
      <alignment wrapText="1"/>
    </xf>
    <xf numFmtId="0" fontId="11" fillId="0" borderId="13" xfId="3" applyFont="1" applyBorder="1" applyAlignment="1">
      <alignment horizontal="center"/>
    </xf>
    <xf numFmtId="0" fontId="11" fillId="0" borderId="12" xfId="3" applyFont="1" applyBorder="1"/>
    <xf numFmtId="0" fontId="11" fillId="0" borderId="7" xfId="3" applyFont="1" applyBorder="1"/>
    <xf numFmtId="0" fontId="11" fillId="0" borderId="9" xfId="3" applyFont="1" applyBorder="1"/>
    <xf numFmtId="0" fontId="11" fillId="0" borderId="6" xfId="3" applyFont="1" applyBorder="1"/>
    <xf numFmtId="0" fontId="11" fillId="0" borderId="15" xfId="3" applyFont="1" applyBorder="1"/>
    <xf numFmtId="0" fontId="11" fillId="0" borderId="16" xfId="0" applyFont="1" applyBorder="1"/>
    <xf numFmtId="0" fontId="11" fillId="0" borderId="16" xfId="3" applyFont="1" applyBorder="1"/>
    <xf numFmtId="0" fontId="11" fillId="0" borderId="8" xfId="3" applyFont="1" applyBorder="1" applyAlignment="1">
      <alignment horizontal="center"/>
    </xf>
    <xf numFmtId="14" fontId="11" fillId="0" borderId="0" xfId="1" applyNumberFormat="1" applyFont="1" applyAlignment="1"/>
    <xf numFmtId="43" fontId="16" fillId="0" borderId="3" xfId="1" applyFont="1" applyFill="1" applyBorder="1" applyAlignment="1">
      <alignment horizontal="left" indent="1"/>
    </xf>
    <xf numFmtId="43" fontId="16" fillId="0" borderId="17" xfId="1" applyFont="1" applyFill="1" applyBorder="1" applyAlignment="1">
      <alignment horizontal="left" indent="1"/>
    </xf>
    <xf numFmtId="43" fontId="16" fillId="0" borderId="0" xfId="1" applyFont="1" applyFill="1" applyBorder="1" applyAlignment="1">
      <alignment horizontal="left" indent="1"/>
    </xf>
    <xf numFmtId="14" fontId="7" fillId="0" borderId="0" xfId="0" applyNumberFormat="1" applyFont="1"/>
    <xf numFmtId="14" fontId="7" fillId="0" borderId="0" xfId="1" applyNumberFormat="1" applyFont="1"/>
    <xf numFmtId="43" fontId="12" fillId="0" borderId="0" xfId="1" applyFont="1" applyFill="1"/>
    <xf numFmtId="0" fontId="12" fillId="0" borderId="5" xfId="0" applyFont="1" applyBorder="1"/>
    <xf numFmtId="0" fontId="20" fillId="0" borderId="0" xfId="0" applyFont="1"/>
    <xf numFmtId="43" fontId="20" fillId="0" borderId="0" xfId="1" applyFont="1"/>
    <xf numFmtId="43" fontId="12" fillId="0" borderId="0" xfId="1" applyFont="1" applyAlignment="1"/>
    <xf numFmtId="43" fontId="12" fillId="0" borderId="0" xfId="1" applyFont="1"/>
    <xf numFmtId="0" fontId="12" fillId="0" borderId="0" xfId="0" applyFont="1" applyAlignment="1">
      <alignment horizontal="left" vertical="center" wrapText="1"/>
    </xf>
    <xf numFmtId="0" fontId="25" fillId="0" borderId="0" xfId="0" applyFont="1" applyAlignment="1">
      <alignment horizontal="left" vertical="top" indent="1"/>
    </xf>
    <xf numFmtId="43" fontId="24" fillId="0" borderId="0" xfId="1" applyFont="1" applyAlignment="1">
      <alignment horizontal="left" indent="1"/>
    </xf>
    <xf numFmtId="0" fontId="11" fillId="0" borderId="0" xfId="0" applyFont="1" applyAlignment="1">
      <alignment vertical="center"/>
    </xf>
    <xf numFmtId="43" fontId="11" fillId="0" borderId="0" xfId="1" applyFont="1" applyAlignment="1">
      <alignment vertical="center"/>
    </xf>
    <xf numFmtId="0" fontId="11" fillId="0" borderId="5" xfId="0" applyFont="1" applyBorder="1" applyAlignment="1">
      <alignment vertical="center"/>
    </xf>
    <xf numFmtId="0" fontId="7" fillId="0" borderId="0" xfId="0" applyFont="1" applyAlignment="1">
      <alignment vertical="center"/>
    </xf>
    <xf numFmtId="43" fontId="7" fillId="0" borderId="0" xfId="1" applyFont="1" applyAlignment="1">
      <alignment vertical="center"/>
    </xf>
    <xf numFmtId="43" fontId="21" fillId="0" borderId="0" xfId="1" applyFont="1" applyAlignment="1">
      <alignment vertical="center"/>
    </xf>
    <xf numFmtId="0" fontId="21" fillId="0" borderId="0" xfId="0" applyFont="1" applyAlignment="1">
      <alignment vertical="center"/>
    </xf>
    <xf numFmtId="0" fontId="21" fillId="0" borderId="5" xfId="0" applyFont="1" applyBorder="1" applyAlignment="1">
      <alignment vertical="center"/>
    </xf>
    <xf numFmtId="43" fontId="12" fillId="0" borderId="0" xfId="1" quotePrefix="1" applyFont="1"/>
    <xf numFmtId="43" fontId="17" fillId="0" borderId="18" xfId="1" applyFont="1" applyFill="1" applyBorder="1"/>
    <xf numFmtId="43" fontId="17" fillId="0" borderId="19" xfId="1" applyFont="1" applyFill="1" applyBorder="1"/>
    <xf numFmtId="43" fontId="17" fillId="0" borderId="20" xfId="1" applyFont="1" applyFill="1" applyBorder="1"/>
    <xf numFmtId="43" fontId="16" fillId="0" borderId="21" xfId="1" applyFont="1" applyFill="1" applyBorder="1" applyAlignment="1">
      <alignment horizontal="left" indent="1"/>
    </xf>
    <xf numFmtId="43" fontId="11" fillId="0" borderId="22" xfId="1" applyFont="1" applyFill="1" applyBorder="1" applyAlignment="1"/>
    <xf numFmtId="0" fontId="17" fillId="0" borderId="23" xfId="0" applyFont="1" applyBorder="1" applyAlignment="1">
      <alignment horizontal="left" indent="1"/>
    </xf>
    <xf numFmtId="0" fontId="15" fillId="0" borderId="24" xfId="0" applyFont="1" applyBorder="1"/>
    <xf numFmtId="43" fontId="16" fillId="0" borderId="25" xfId="1" applyFont="1" applyFill="1" applyBorder="1" applyAlignment="1">
      <alignment horizontal="left" indent="1"/>
    </xf>
    <xf numFmtId="43" fontId="11" fillId="0" borderId="26" xfId="1" applyFont="1" applyFill="1" applyBorder="1" applyAlignment="1"/>
    <xf numFmtId="43" fontId="16" fillId="0" borderId="27" xfId="1" applyFont="1" applyBorder="1" applyAlignment="1">
      <alignment horizontal="left" indent="1"/>
    </xf>
    <xf numFmtId="43" fontId="16" fillId="0" borderId="28" xfId="1" applyFont="1" applyBorder="1" applyAlignment="1">
      <alignment horizontal="left" indent="1"/>
    </xf>
    <xf numFmtId="43" fontId="11" fillId="0" borderId="29" xfId="1" applyFont="1" applyBorder="1" applyAlignment="1"/>
    <xf numFmtId="43" fontId="17" fillId="0" borderId="18" xfId="1" applyFont="1" applyBorder="1"/>
    <xf numFmtId="43" fontId="17" fillId="0" borderId="20" xfId="1" applyFont="1" applyBorder="1"/>
    <xf numFmtId="43" fontId="16" fillId="0" borderId="30" xfId="1" applyFont="1" applyBorder="1" applyAlignment="1">
      <alignment horizontal="left" indent="1"/>
    </xf>
    <xf numFmtId="1" fontId="16" fillId="0" borderId="31" xfId="1" applyNumberFormat="1" applyFont="1" applyBorder="1" applyAlignment="1">
      <alignment horizontal="center"/>
    </xf>
    <xf numFmtId="43" fontId="16" fillId="0" borderId="32" xfId="1" applyFont="1" applyBorder="1" applyAlignment="1">
      <alignment horizontal="left" indent="1"/>
    </xf>
    <xf numFmtId="1" fontId="16" fillId="0" borderId="33" xfId="1" applyNumberFormat="1" applyFont="1" applyBorder="1" applyAlignment="1">
      <alignment horizontal="center"/>
    </xf>
    <xf numFmtId="43" fontId="16" fillId="0" borderId="34" xfId="1" applyFont="1" applyBorder="1" applyAlignment="1">
      <alignment horizontal="left" indent="1"/>
    </xf>
    <xf numFmtId="1" fontId="16" fillId="0" borderId="35" xfId="1" applyNumberFormat="1" applyFont="1" applyBorder="1" applyAlignment="1">
      <alignment horizontal="center"/>
    </xf>
    <xf numFmtId="0" fontId="11" fillId="0" borderId="0" xfId="3" applyFont="1" applyAlignment="1">
      <alignment horizontal="center" vertical="top" wrapText="1"/>
    </xf>
    <xf numFmtId="9" fontId="11" fillId="0" borderId="0" xfId="3" applyNumberFormat="1" applyFont="1" applyAlignment="1">
      <alignment horizontal="center"/>
    </xf>
    <xf numFmtId="0" fontId="11" fillId="0" borderId="0" xfId="3" applyFont="1" applyAlignment="1">
      <alignment horizontal="center"/>
    </xf>
    <xf numFmtId="9" fontId="11" fillId="0" borderId="0" xfId="3" applyNumberFormat="1" applyFont="1" applyAlignment="1">
      <alignment horizontal="center" vertical="top" wrapText="1"/>
    </xf>
    <xf numFmtId="9" fontId="11" fillId="0" borderId="8" xfId="0" applyNumberFormat="1" applyFont="1" applyBorder="1"/>
    <xf numFmtId="9" fontId="11" fillId="0" borderId="0" xfId="3" applyNumberFormat="1" applyFont="1"/>
    <xf numFmtId="9" fontId="11" fillId="0" borderId="8" xfId="3" applyNumberFormat="1" applyFont="1" applyBorder="1"/>
    <xf numFmtId="9" fontId="11" fillId="0" borderId="0" xfId="5" applyFont="1" applyAlignment="1">
      <alignment horizontal="right" indent="1"/>
    </xf>
    <xf numFmtId="0" fontId="11" fillId="0" borderId="0" xfId="0" applyFont="1" applyAlignment="1" applyProtection="1">
      <alignment horizontal="left"/>
      <protection locked="0"/>
    </xf>
    <xf numFmtId="14" fontId="11" fillId="0" borderId="0" xfId="3" applyNumberFormat="1" applyFont="1"/>
    <xf numFmtId="43" fontId="11" fillId="0" borderId="0" xfId="1" applyFont="1" applyAlignment="1">
      <alignment horizontal="center"/>
    </xf>
    <xf numFmtId="0" fontId="23" fillId="0" borderId="0" xfId="0" applyFont="1"/>
    <xf numFmtId="43" fontId="23" fillId="2" borderId="0" xfId="1" applyFont="1" applyFill="1" applyAlignment="1">
      <alignment horizontal="left" indent="1"/>
    </xf>
    <xf numFmtId="43" fontId="23" fillId="2" borderId="0" xfId="1" applyFont="1" applyFill="1"/>
    <xf numFmtId="43" fontId="23" fillId="2" borderId="0" xfId="1" applyFont="1" applyFill="1" applyAlignment="1"/>
    <xf numFmtId="43" fontId="23" fillId="0" borderId="0" xfId="1" applyFont="1"/>
    <xf numFmtId="0" fontId="23" fillId="0" borderId="5" xfId="0" applyFont="1" applyBorder="1"/>
    <xf numFmtId="0" fontId="26" fillId="0" borderId="0" xfId="0" applyFont="1"/>
    <xf numFmtId="43" fontId="26" fillId="0" borderId="0" xfId="1" applyFont="1"/>
    <xf numFmtId="43" fontId="12" fillId="2" borderId="0" xfId="1" applyFont="1" applyFill="1" applyBorder="1" applyAlignment="1">
      <alignment horizontal="left" vertical="center" indent="1"/>
    </xf>
    <xf numFmtId="43" fontId="11" fillId="0" borderId="0" xfId="1" applyFont="1" applyAlignment="1">
      <alignment horizontal="left" vertical="center" indent="2"/>
    </xf>
    <xf numFmtId="43" fontId="11" fillId="0" borderId="0" xfId="1" applyFont="1" applyAlignment="1">
      <alignment horizontal="left" indent="2"/>
    </xf>
    <xf numFmtId="0" fontId="11" fillId="0" borderId="38" xfId="3" applyFont="1" applyBorder="1"/>
    <xf numFmtId="0" fontId="11" fillId="0" borderId="39" xfId="3" applyFont="1" applyBorder="1"/>
    <xf numFmtId="0" fontId="11" fillId="0" borderId="40" xfId="3" applyFont="1" applyBorder="1"/>
    <xf numFmtId="43" fontId="11" fillId="0" borderId="8" xfId="1" applyFont="1" applyFill="1" applyBorder="1"/>
    <xf numFmtId="43" fontId="11" fillId="0" borderId="13" xfId="1" applyFont="1" applyFill="1" applyBorder="1"/>
    <xf numFmtId="0" fontId="27" fillId="0" borderId="37" xfId="6" applyBorder="1"/>
    <xf numFmtId="0" fontId="28" fillId="0" borderId="0" xfId="0" applyFont="1" applyAlignment="1">
      <alignment horizontal="left" indent="1"/>
    </xf>
    <xf numFmtId="0" fontId="29" fillId="0" borderId="0" xfId="0" applyFont="1" applyAlignment="1">
      <alignment horizontal="left" indent="1"/>
    </xf>
    <xf numFmtId="43" fontId="12" fillId="6" borderId="36" xfId="1" applyFont="1" applyFill="1" applyBorder="1" applyAlignment="1">
      <alignment horizontal="right" vertical="center" wrapText="1"/>
    </xf>
    <xf numFmtId="0" fontId="11" fillId="6" borderId="36" xfId="0" applyFont="1" applyFill="1" applyBorder="1" applyAlignment="1">
      <alignment vertical="center"/>
    </xf>
    <xf numFmtId="43" fontId="12" fillId="6" borderId="36" xfId="1" applyFont="1" applyFill="1" applyBorder="1" applyAlignment="1">
      <alignment horizontal="center" vertical="center"/>
    </xf>
    <xf numFmtId="0" fontId="11" fillId="0" borderId="0" xfId="1" quotePrefix="1" applyNumberFormat="1" applyFont="1" applyAlignment="1">
      <alignment horizontal="left" vertical="top" wrapText="1" indent="1"/>
    </xf>
    <xf numFmtId="1" fontId="16" fillId="0" borderId="33" xfId="1" applyNumberFormat="1" applyFont="1" applyBorder="1" applyAlignment="1">
      <alignment horizontal="left" indent="1"/>
    </xf>
    <xf numFmtId="14" fontId="11" fillId="0" borderId="0" xfId="0" applyNumberFormat="1" applyFont="1" applyProtection="1">
      <protection locked="0"/>
    </xf>
    <xf numFmtId="1" fontId="16" fillId="0" borderId="35" xfId="1" applyNumberFormat="1" applyFont="1" applyBorder="1" applyAlignment="1">
      <alignment horizontal="left" indent="1"/>
    </xf>
    <xf numFmtId="167" fontId="0" fillId="0" borderId="0" xfId="0" applyNumberFormat="1"/>
    <xf numFmtId="167" fontId="11" fillId="0" borderId="0" xfId="0" quotePrefix="1" applyNumberFormat="1" applyFont="1" applyAlignment="1" applyProtection="1">
      <alignment horizontal="center"/>
      <protection locked="0"/>
    </xf>
    <xf numFmtId="164" fontId="3" fillId="0" borderId="3" xfId="1" applyNumberFormat="1" applyFont="1" applyFill="1" applyBorder="1"/>
    <xf numFmtId="164" fontId="3" fillId="0" borderId="0" xfId="1" applyNumberFormat="1" applyFont="1" applyFill="1" applyBorder="1"/>
    <xf numFmtId="164" fontId="3" fillId="0" borderId="4" xfId="1" applyNumberFormat="1" applyFont="1" applyFill="1" applyBorder="1"/>
    <xf numFmtId="164" fontId="3" fillId="0" borderId="1" xfId="1" applyNumberFormat="1" applyFont="1" applyFill="1" applyBorder="1"/>
    <xf numFmtId="164" fontId="3" fillId="0" borderId="0" xfId="1" applyNumberFormat="1" applyFont="1" applyFill="1"/>
    <xf numFmtId="0" fontId="16" fillId="0" borderId="9" xfId="3" applyFont="1" applyBorder="1"/>
    <xf numFmtId="43" fontId="16" fillId="0" borderId="10" xfId="1" applyFont="1" applyFill="1" applyBorder="1" applyAlignment="1">
      <alignment horizontal="center"/>
    </xf>
    <xf numFmtId="43" fontId="23" fillId="0" borderId="0" xfId="1" applyFont="1" applyFill="1" applyAlignment="1">
      <alignment vertical="center"/>
    </xf>
    <xf numFmtId="43" fontId="11" fillId="0" borderId="0" xfId="1" applyFont="1" applyFill="1" applyAlignment="1">
      <alignment vertical="center"/>
    </xf>
    <xf numFmtId="0" fontId="11" fillId="0" borderId="0" xfId="1" applyNumberFormat="1" applyFont="1"/>
    <xf numFmtId="0" fontId="11" fillId="0" borderId="0" xfId="1" applyNumberFormat="1" applyFont="1" applyAlignment="1"/>
    <xf numFmtId="0" fontId="21" fillId="0" borderId="0" xfId="1" applyNumberFormat="1" applyFont="1"/>
    <xf numFmtId="0" fontId="12" fillId="0" borderId="0" xfId="1" quotePrefix="1" applyNumberFormat="1" applyFont="1"/>
    <xf numFmtId="0" fontId="7" fillId="0" borderId="0" xfId="1" applyNumberFormat="1" applyFont="1"/>
    <xf numFmtId="0" fontId="12" fillId="0" borderId="0" xfId="1" applyNumberFormat="1" applyFont="1"/>
    <xf numFmtId="0" fontId="11" fillId="0" borderId="0" xfId="1" applyNumberFormat="1" applyFont="1" applyFill="1"/>
    <xf numFmtId="0" fontId="7" fillId="0" borderId="0" xfId="1" applyNumberFormat="1" applyFont="1" applyFill="1"/>
    <xf numFmtId="0" fontId="7" fillId="0" borderId="0" xfId="0" applyFont="1" applyProtection="1">
      <protection locked="0"/>
    </xf>
    <xf numFmtId="0" fontId="7" fillId="0" borderId="5" xfId="0" applyFont="1" applyBorder="1"/>
    <xf numFmtId="43" fontId="11" fillId="0" borderId="0" xfId="1" applyFont="1" applyFill="1" applyAlignment="1" applyProtection="1">
      <alignment horizontal="center"/>
      <protection locked="0"/>
    </xf>
    <xf numFmtId="43" fontId="21" fillId="0" borderId="0" xfId="1" applyFont="1" applyFill="1"/>
    <xf numFmtId="0" fontId="30" fillId="0" borderId="0" xfId="0" applyFont="1"/>
    <xf numFmtId="0" fontId="23" fillId="0" borderId="0" xfId="0" applyFont="1" applyAlignment="1">
      <alignment horizontal="left" indent="1"/>
    </xf>
    <xf numFmtId="0" fontId="11" fillId="0" borderId="0" xfId="0" applyFont="1" applyProtection="1">
      <protection locked="0"/>
    </xf>
    <xf numFmtId="0" fontId="30" fillId="0" borderId="0" xfId="0" applyFont="1" applyAlignment="1">
      <alignment horizontal="left" wrapText="1"/>
    </xf>
    <xf numFmtId="0" fontId="31" fillId="5" borderId="0" xfId="0" applyFont="1" applyFill="1"/>
    <xf numFmtId="2" fontId="11" fillId="0" borderId="0" xfId="0" quotePrefix="1" applyNumberFormat="1" applyFont="1" applyAlignment="1" applyProtection="1">
      <alignment horizontal="center"/>
      <protection locked="0"/>
    </xf>
    <xf numFmtId="14" fontId="11" fillId="0" borderId="0" xfId="0" quotePrefix="1" applyNumberFormat="1" applyFont="1" applyAlignment="1" applyProtection="1">
      <alignment horizontal="center"/>
      <protection locked="0"/>
    </xf>
    <xf numFmtId="164" fontId="3" fillId="0" borderId="41" xfId="1" applyNumberFormat="1" applyFont="1" applyBorder="1"/>
    <xf numFmtId="0" fontId="11" fillId="0" borderId="0" xfId="1" quotePrefix="1" applyNumberFormat="1" applyFont="1" applyFill="1" applyAlignment="1">
      <alignment horizontal="left" vertical="top" wrapText="1" indent="1"/>
    </xf>
    <xf numFmtId="0" fontId="11" fillId="0" borderId="0" xfId="1" quotePrefix="1" applyNumberFormat="1" applyFont="1" applyAlignment="1">
      <alignment horizontal="left" vertical="top" wrapText="1" indent="1"/>
    </xf>
  </cellXfs>
  <cellStyles count="7">
    <cellStyle name="Comma" xfId="1" builtinId="3"/>
    <cellStyle name="Hyperlink" xfId="6" builtinId="8"/>
    <cellStyle name="Normal" xfId="0" builtinId="0"/>
    <cellStyle name="Normal 2" xfId="2" xr:uid="{00000000-0005-0000-0000-000003000000}"/>
    <cellStyle name="Normal 3" xfId="3" xr:uid="{00000000-0005-0000-0000-000004000000}"/>
    <cellStyle name="Percent" xfId="5" builtinId="5"/>
    <cellStyle name="Percent 2" xfId="4" xr:uid="{00000000-0005-0000-0000-000006000000}"/>
  </cellStyles>
  <dxfs count="25">
    <dxf>
      <fill>
        <patternFill patternType="none">
          <bgColor auto="1"/>
        </patternFill>
      </fill>
      <border>
        <left style="thin">
          <color theme="9" tint="-0.24994659260841701"/>
        </left>
        <right style="thin">
          <color theme="9" tint="-0.24994659260841701"/>
        </right>
        <top style="thin">
          <color theme="9" tint="-0.24994659260841701"/>
        </top>
        <bottom style="thin">
          <color theme="9" tint="-0.24994659260841701"/>
        </bottom>
      </border>
    </dxf>
    <dxf>
      <fill>
        <patternFill patternType="gray125"/>
      </fill>
    </dxf>
    <dxf>
      <fill>
        <patternFill patternType="gray125"/>
      </fill>
    </dxf>
    <dxf>
      <fill>
        <patternFill patternType="gray125"/>
      </fill>
    </dxf>
    <dxf>
      <fill>
        <patternFill patternType="gray125"/>
      </fill>
    </dxf>
    <dxf>
      <fill>
        <patternFill patternType="none">
          <bgColor auto="1"/>
        </patternFill>
      </fill>
      <border>
        <left style="thin">
          <color theme="9" tint="-0.24994659260841701"/>
        </left>
        <right style="thin">
          <color theme="9" tint="-0.24994659260841701"/>
        </right>
        <top style="thin">
          <color theme="9" tint="-0.24994659260841701"/>
        </top>
        <bottom style="thin">
          <color theme="9" tint="-0.24994659260841701"/>
        </bottom>
      </border>
    </dxf>
    <dxf>
      <fill>
        <patternFill patternType="none">
          <bgColor auto="1"/>
        </patternFill>
      </fill>
      <border>
        <left style="thin">
          <color theme="9" tint="-0.24994659260841701"/>
        </left>
        <right style="thin">
          <color theme="9" tint="-0.24994659260841701"/>
        </right>
        <top style="thin">
          <color theme="9" tint="-0.24994659260841701"/>
        </top>
        <bottom style="thin">
          <color theme="9" tint="-0.24994659260841701"/>
        </bottom>
      </border>
    </dxf>
    <dxf>
      <font>
        <color theme="0"/>
      </font>
      <border>
        <left style="thin">
          <color theme="0"/>
        </left>
        <right style="thin">
          <color theme="0"/>
        </right>
        <top style="thin">
          <color theme="0"/>
        </top>
        <bottom style="thin">
          <color theme="0"/>
        </bottom>
        <vertical/>
        <horizontal/>
      </border>
    </dxf>
    <dxf>
      <border>
        <left style="thin">
          <color theme="9"/>
        </left>
        <right style="thin">
          <color theme="9"/>
        </right>
        <top style="thin">
          <color theme="9"/>
        </top>
        <bottom style="thin">
          <color theme="9"/>
        </bottom>
        <vertical/>
        <horizontal/>
      </border>
    </dxf>
    <dxf>
      <border>
        <left/>
        <right/>
        <top/>
        <bottom/>
        <vertical/>
        <horizontal/>
      </border>
    </dxf>
    <dxf>
      <font>
        <b/>
        <i val="0"/>
        <color auto="1"/>
      </font>
    </dxf>
    <dxf>
      <font>
        <color theme="0"/>
      </font>
      <border>
        <left/>
        <right/>
        <top/>
        <bottom/>
        <vertical/>
        <horizontal/>
      </border>
    </dxf>
    <dxf>
      <fill>
        <patternFill patternType="none">
          <bgColor auto="1"/>
        </patternFill>
      </fill>
      <border>
        <left style="thin">
          <color theme="9" tint="-0.24994659260841701"/>
        </left>
        <right style="thin">
          <color theme="9" tint="-0.24994659260841701"/>
        </right>
        <top style="thin">
          <color theme="9" tint="-0.24994659260841701"/>
        </top>
        <bottom style="thin">
          <color theme="9" tint="-0.24994659260841701"/>
        </bottom>
      </border>
    </dxf>
    <dxf>
      <font>
        <b/>
        <i val="0"/>
        <color auto="1"/>
      </font>
    </dxf>
    <dxf>
      <font>
        <b/>
        <i val="0"/>
        <color auto="1"/>
      </font>
    </dxf>
    <dxf>
      <border>
        <left style="thin">
          <color theme="9"/>
        </left>
        <right style="thin">
          <color theme="9"/>
        </right>
        <top style="thin">
          <color theme="9"/>
        </top>
        <bottom style="thin">
          <color theme="9"/>
        </bottom>
        <vertical/>
        <horizontal/>
      </border>
    </dxf>
    <dxf>
      <border>
        <left/>
        <right/>
        <top/>
        <bottom/>
      </border>
    </dxf>
    <dxf>
      <fill>
        <patternFill patternType="none">
          <bgColor auto="1"/>
        </patternFill>
      </fill>
      <border>
        <left style="thin">
          <color theme="9" tint="-0.24994659260841701"/>
        </left>
        <right style="thin">
          <color theme="9" tint="-0.24994659260841701"/>
        </right>
        <top style="thin">
          <color theme="9" tint="-0.24994659260841701"/>
        </top>
        <bottom style="thin">
          <color theme="9" tint="-0.24994659260841701"/>
        </bottom>
      </border>
    </dxf>
    <dxf>
      <border>
        <left/>
        <right/>
        <top/>
        <bottom/>
        <vertical/>
        <horizontal/>
      </border>
    </dxf>
    <dxf>
      <fill>
        <patternFill patternType="none">
          <bgColor auto="1"/>
        </patternFill>
      </fill>
      <border>
        <left style="thin">
          <color theme="9" tint="-0.24994659260841701"/>
        </left>
        <right style="thin">
          <color theme="9" tint="-0.24994659260841701"/>
        </right>
        <top style="thin">
          <color theme="9" tint="-0.24994659260841701"/>
        </top>
        <bottom style="thin">
          <color theme="9" tint="-0.24994659260841701"/>
        </bottom>
      </border>
    </dxf>
    <dxf>
      <fill>
        <patternFill patternType="none">
          <bgColor auto="1"/>
        </patternFill>
      </fill>
      <border>
        <left style="thin">
          <color theme="9" tint="-0.24994659260841701"/>
        </left>
        <right style="thin">
          <color theme="9" tint="-0.24994659260841701"/>
        </right>
        <top style="thin">
          <color theme="9" tint="-0.24994659260841701"/>
        </top>
        <bottom style="thin">
          <color theme="9" tint="-0.24994659260841701"/>
        </bottom>
      </border>
    </dxf>
    <dxf>
      <fill>
        <patternFill patternType="gray125"/>
      </fill>
    </dxf>
    <dxf>
      <fill>
        <patternFill patternType="gray125"/>
      </fill>
    </dxf>
    <dxf>
      <fill>
        <patternFill patternType="none">
          <bgColor auto="1"/>
        </patternFill>
      </fill>
      <border>
        <left style="thin">
          <color theme="9" tint="-0.24994659260841701"/>
        </left>
        <right style="thin">
          <color theme="9" tint="-0.24994659260841701"/>
        </right>
        <top style="thin">
          <color theme="9" tint="-0.24994659260841701"/>
        </top>
        <bottom style="thin">
          <color theme="9" tint="-0.24994659260841701"/>
        </bottom>
      </border>
    </dxf>
    <dxf>
      <fill>
        <patternFill patternType="none">
          <bgColor auto="1"/>
        </patternFill>
      </fill>
      <border>
        <left style="thin">
          <color theme="9" tint="-0.24994659260841701"/>
        </left>
        <right style="thin">
          <color theme="9" tint="-0.24994659260841701"/>
        </right>
        <top style="thin">
          <color theme="9" tint="-0.24994659260841701"/>
        </top>
        <bottom style="thin">
          <color theme="9" tint="-0.2499465926084170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xdr:from>
      <xdr:col>3</xdr:col>
      <xdr:colOff>582705</xdr:colOff>
      <xdr:row>12</xdr:row>
      <xdr:rowOff>33618</xdr:rowOff>
    </xdr:from>
    <xdr:to>
      <xdr:col>4</xdr:col>
      <xdr:colOff>930087</xdr:colOff>
      <xdr:row>14</xdr:row>
      <xdr:rowOff>22411</xdr:rowOff>
    </xdr:to>
    <xdr:sp macro="[0]!ClearForm" textlink="">
      <xdr:nvSpPr>
        <xdr:cNvPr id="2" name="Rounded Rectangle 1">
          <a:extLst>
            <a:ext uri="{FF2B5EF4-FFF2-40B4-BE49-F238E27FC236}">
              <a16:creationId xmlns:a16="http://schemas.microsoft.com/office/drawing/2014/main" id="{00000000-0008-0000-0000-000002000000}"/>
            </a:ext>
          </a:extLst>
        </xdr:cNvPr>
        <xdr:cNvSpPr/>
      </xdr:nvSpPr>
      <xdr:spPr>
        <a:xfrm>
          <a:off x="4885764" y="2140324"/>
          <a:ext cx="1568823" cy="302558"/>
        </a:xfrm>
        <a:prstGeom prst="roundRect">
          <a:avLst/>
        </a:prstGeom>
        <a:solidFill>
          <a:schemeClr val="bg1">
            <a:lumMod val="6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00" b="1">
              <a:latin typeface="Arial" panose="020B0604020202020204" pitchFamily="34" charset="0"/>
              <a:cs typeface="Arial" panose="020B0604020202020204" pitchFamily="34" charset="0"/>
            </a:rPr>
            <a:t>Clear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to.gov.au/rates/key-superannuation-rates-and-thresholds/?page=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D115"/>
  <sheetViews>
    <sheetView showGridLines="0" tabSelected="1" topLeftCell="A3" zoomScaleNormal="100" zoomScaleSheetLayoutView="100" workbookViewId="0">
      <selection activeCell="G26" sqref="G26"/>
    </sheetView>
  </sheetViews>
  <sheetFormatPr defaultColWidth="8.7109375" defaultRowHeight="12.75" outlineLevelRow="1" outlineLevelCol="1" x14ac:dyDescent="0.2"/>
  <cols>
    <col min="1" max="1" width="12.28515625" style="25" customWidth="1"/>
    <col min="2" max="2" width="35.28515625" style="40" customWidth="1"/>
    <col min="3" max="3" width="19.42578125" style="40" customWidth="1"/>
    <col min="4" max="4" width="18.28515625" style="41" customWidth="1"/>
    <col min="5" max="5" width="23.5703125" style="40" bestFit="1" customWidth="1"/>
    <col min="6" max="6" width="27.140625" style="40" bestFit="1" customWidth="1"/>
    <col min="7" max="7" width="12.140625" style="40" customWidth="1"/>
    <col min="8" max="9" width="15.7109375" style="40" customWidth="1"/>
    <col min="10" max="10" width="12.140625" style="40" customWidth="1"/>
    <col min="11" max="18" width="2.7109375" style="40" customWidth="1"/>
    <col min="19" max="20" width="3.7109375" style="25" customWidth="1"/>
    <col min="21" max="21" width="10" style="21" hidden="1" customWidth="1" outlineLevel="1"/>
    <col min="22" max="22" width="9.7109375" style="27" hidden="1" customWidth="1" outlineLevel="1"/>
    <col min="23" max="23" width="11.85546875" style="21" hidden="1" customWidth="1" outlineLevel="1"/>
    <col min="24" max="27" width="8.7109375" style="21" hidden="1" customWidth="1" outlineLevel="1"/>
    <col min="28" max="28" width="8.7109375" style="25" hidden="1" customWidth="1" outlineLevel="1"/>
    <col min="29" max="29" width="17.28515625" style="25" hidden="1" customWidth="1" outlineLevel="1"/>
    <col min="30" max="30" width="17.28515625" style="25" customWidth="1" collapsed="1"/>
    <col min="31" max="32" width="17.28515625" style="25" customWidth="1"/>
    <col min="33" max="16384" width="8.7109375" style="25"/>
  </cols>
  <sheetData>
    <row r="1" spans="2:27" hidden="1" outlineLevel="1" x14ac:dyDescent="0.2">
      <c r="B1" s="23" t="s">
        <v>1</v>
      </c>
      <c r="C1" s="24" t="e">
        <f>IF(C$13="Agreed Salary","Agreed Salary",VLOOKUP($C$14,BE_Lookup!$K$12:$L$16,2,FALSE))</f>
        <v>#N/A</v>
      </c>
      <c r="D1" s="25"/>
      <c r="E1" s="30" t="s">
        <v>202</v>
      </c>
      <c r="F1" s="31">
        <v>12</v>
      </c>
      <c r="G1" s="31">
        <v>6</v>
      </c>
      <c r="H1" s="25"/>
      <c r="I1" s="25"/>
      <c r="J1" s="25"/>
      <c r="K1" s="25"/>
      <c r="L1" s="25"/>
      <c r="M1" s="25"/>
      <c r="N1" s="25"/>
      <c r="O1" s="25"/>
      <c r="P1" s="25"/>
      <c r="Q1" s="25"/>
      <c r="R1" s="25"/>
      <c r="T1" s="26"/>
    </row>
    <row r="2" spans="2:27" s="31" customFormat="1" hidden="1" outlineLevel="1" x14ac:dyDescent="0.2">
      <c r="B2" s="28" t="s">
        <v>96</v>
      </c>
      <c r="C2" s="29">
        <f>ROUND(C22/(36.75*2),6)</f>
        <v>0</v>
      </c>
      <c r="D2" s="30"/>
      <c r="E2" s="30"/>
      <c r="F2" s="30"/>
      <c r="G2" s="30"/>
      <c r="H2" s="30"/>
      <c r="I2" s="30"/>
      <c r="J2" s="30"/>
      <c r="K2" s="30"/>
      <c r="L2" s="30"/>
      <c r="M2" s="30"/>
      <c r="N2" s="30"/>
      <c r="O2" s="30"/>
      <c r="P2" s="30"/>
      <c r="Q2" s="30"/>
      <c r="R2" s="30"/>
      <c r="T2" s="32"/>
      <c r="U2" s="33"/>
      <c r="V2" s="34"/>
      <c r="W2" s="33"/>
      <c r="X2" s="33"/>
      <c r="Y2" s="33"/>
      <c r="Z2" s="33"/>
      <c r="AA2" s="33"/>
    </row>
    <row r="3" spans="2:27" s="37" customFormat="1" ht="15" collapsed="1" x14ac:dyDescent="0.25">
      <c r="B3" s="35"/>
      <c r="C3" s="35"/>
      <c r="D3" s="36"/>
      <c r="E3" s="35"/>
      <c r="F3" s="35"/>
      <c r="G3" s="35"/>
      <c r="H3" s="35"/>
      <c r="I3" s="35"/>
      <c r="J3" s="35"/>
      <c r="K3" s="35"/>
      <c r="L3" s="35"/>
      <c r="M3" s="35"/>
      <c r="N3" s="35"/>
      <c r="O3" s="35"/>
      <c r="P3" s="35"/>
      <c r="Q3" s="35"/>
      <c r="R3" s="35"/>
      <c r="T3" s="38"/>
      <c r="U3" s="21"/>
      <c r="V3" s="27"/>
      <c r="W3" s="21"/>
      <c r="X3" s="21"/>
      <c r="Y3" s="21"/>
      <c r="Z3" s="21"/>
      <c r="AA3" s="21"/>
    </row>
    <row r="4" spans="2:27" s="37" customFormat="1" ht="15" x14ac:dyDescent="0.25">
      <c r="B4" s="39" t="s">
        <v>224</v>
      </c>
      <c r="C4" s="35"/>
      <c r="D4" s="36"/>
      <c r="E4" s="35"/>
      <c r="F4" s="35"/>
      <c r="G4" s="35"/>
      <c r="H4" s="35"/>
      <c r="I4" s="35"/>
      <c r="J4" s="35"/>
      <c r="K4" s="35"/>
      <c r="L4" s="35"/>
      <c r="M4" s="35"/>
      <c r="N4" s="35"/>
      <c r="O4" s="35"/>
      <c r="P4" s="35"/>
      <c r="Q4" s="35"/>
      <c r="R4" s="35"/>
      <c r="T4" s="38"/>
      <c r="U4" s="21"/>
      <c r="V4" s="27"/>
      <c r="W4" s="21"/>
      <c r="X4" s="21"/>
      <c r="Y4" s="21"/>
      <c r="Z4" s="21"/>
      <c r="AA4" s="21"/>
    </row>
    <row r="5" spans="2:27" hidden="1" x14ac:dyDescent="0.2">
      <c r="T5" s="26"/>
      <c r="U5" s="42"/>
    </row>
    <row r="6" spans="2:27" hidden="1" x14ac:dyDescent="0.2">
      <c r="T6" s="26"/>
    </row>
    <row r="7" spans="2:27" ht="5.0999999999999996" customHeight="1" x14ac:dyDescent="0.2">
      <c r="T7" s="26"/>
    </row>
    <row r="8" spans="2:27" ht="44.25" hidden="1" customHeight="1" outlineLevel="1" x14ac:dyDescent="0.2">
      <c r="B8" s="230" t="s">
        <v>174</v>
      </c>
      <c r="C8" s="230"/>
      <c r="D8" s="230"/>
      <c r="E8" s="230"/>
      <c r="F8" s="230"/>
      <c r="G8" s="230"/>
      <c r="H8" s="230"/>
      <c r="T8" s="26"/>
    </row>
    <row r="9" spans="2:27" ht="45" customHeight="1" collapsed="1" x14ac:dyDescent="0.2">
      <c r="B9" s="230" t="s">
        <v>154</v>
      </c>
      <c r="C9" s="230"/>
      <c r="D9" s="230"/>
      <c r="E9" s="230"/>
      <c r="F9" s="230"/>
      <c r="G9" s="230"/>
      <c r="H9" s="230"/>
      <c r="T9" s="26"/>
    </row>
    <row r="10" spans="2:27" x14ac:dyDescent="0.2">
      <c r="T10" s="26"/>
    </row>
    <row r="11" spans="2:27" x14ac:dyDescent="0.2">
      <c r="B11" s="43" t="s">
        <v>173</v>
      </c>
      <c r="C11" s="43"/>
      <c r="D11" s="43"/>
      <c r="E11" s="43"/>
      <c r="F11" s="43"/>
      <c r="G11" s="43"/>
      <c r="H11" s="43"/>
      <c r="I11" s="43"/>
      <c r="T11" s="26"/>
    </row>
    <row r="12" spans="2:27" x14ac:dyDescent="0.2">
      <c r="B12" s="25"/>
      <c r="C12" s="25"/>
      <c r="D12" s="25"/>
      <c r="E12" s="25"/>
      <c r="T12" s="26"/>
    </row>
    <row r="13" spans="2:27" x14ac:dyDescent="0.2">
      <c r="B13" s="129" t="s">
        <v>129</v>
      </c>
      <c r="C13" s="45"/>
      <c r="D13" s="25"/>
      <c r="E13" s="25"/>
      <c r="T13" s="26"/>
    </row>
    <row r="14" spans="2:27" x14ac:dyDescent="0.2">
      <c r="B14" s="73" t="s">
        <v>125</v>
      </c>
      <c r="C14" s="46"/>
      <c r="D14" s="25"/>
      <c r="E14" s="25"/>
      <c r="T14" s="26"/>
    </row>
    <row r="15" spans="2:27" x14ac:dyDescent="0.2">
      <c r="B15" s="73" t="s">
        <v>120</v>
      </c>
      <c r="C15" s="46"/>
      <c r="D15" s="25"/>
      <c r="E15" s="25"/>
      <c r="F15" s="25"/>
      <c r="G15" s="25"/>
      <c r="H15" s="25"/>
      <c r="I15" s="25"/>
      <c r="J15" s="25"/>
      <c r="K15" s="25"/>
      <c r="L15" s="25"/>
      <c r="M15" s="25"/>
      <c r="N15" s="25"/>
      <c r="O15" s="25"/>
      <c r="P15" s="25"/>
      <c r="Q15" s="25"/>
      <c r="R15" s="25"/>
      <c r="T15" s="26"/>
    </row>
    <row r="16" spans="2:27" x14ac:dyDescent="0.2">
      <c r="B16" s="73" t="s">
        <v>121</v>
      </c>
      <c r="C16" s="46"/>
      <c r="D16" s="25"/>
      <c r="E16" s="25"/>
      <c r="F16" s="25"/>
      <c r="G16" s="25"/>
      <c r="H16" s="25"/>
      <c r="I16" s="25"/>
      <c r="J16" s="25"/>
      <c r="K16" s="25"/>
      <c r="L16" s="25"/>
      <c r="M16" s="25"/>
      <c r="N16" s="25"/>
      <c r="O16" s="25"/>
      <c r="P16" s="25"/>
      <c r="Q16" s="25"/>
      <c r="R16" s="25"/>
      <c r="T16" s="26"/>
    </row>
    <row r="17" spans="1:28" ht="4.9000000000000004" customHeight="1" x14ac:dyDescent="0.2">
      <c r="B17" s="47"/>
      <c r="C17" s="169"/>
      <c r="D17" s="25"/>
      <c r="E17" s="25"/>
      <c r="F17" s="25"/>
      <c r="G17" s="25"/>
      <c r="H17" s="25"/>
      <c r="I17" s="25"/>
      <c r="J17" s="25"/>
      <c r="K17" s="25"/>
      <c r="L17" s="25"/>
      <c r="M17" s="25"/>
      <c r="N17" s="25"/>
      <c r="O17" s="25"/>
      <c r="P17" s="25"/>
      <c r="Q17" s="25"/>
      <c r="R17" s="25"/>
      <c r="T17" s="26"/>
    </row>
    <row r="18" spans="1:28" x14ac:dyDescent="0.2">
      <c r="B18" s="44" t="s">
        <v>122</v>
      </c>
      <c r="C18" s="46"/>
      <c r="D18" s="25"/>
      <c r="E18" s="25"/>
      <c r="F18" s="25"/>
      <c r="G18" s="25"/>
      <c r="H18" s="25"/>
      <c r="I18" s="25"/>
      <c r="J18" s="25"/>
      <c r="K18" s="25"/>
      <c r="L18" s="25"/>
      <c r="M18" s="25"/>
      <c r="N18" s="25"/>
      <c r="O18" s="25"/>
      <c r="P18" s="25"/>
      <c r="Q18" s="25"/>
      <c r="R18" s="25"/>
      <c r="T18" s="26"/>
    </row>
    <row r="19" spans="1:28" x14ac:dyDescent="0.2">
      <c r="B19" s="44" t="s">
        <v>98</v>
      </c>
      <c r="C19" s="46"/>
      <c r="D19" s="25"/>
      <c r="E19" s="25"/>
      <c r="F19" s="25"/>
      <c r="G19" s="25"/>
      <c r="H19" s="25"/>
      <c r="I19" s="25"/>
      <c r="J19" s="25"/>
      <c r="K19" s="25"/>
      <c r="L19" s="25"/>
      <c r="M19" s="25"/>
      <c r="N19" s="25"/>
      <c r="O19" s="25"/>
      <c r="P19" s="25"/>
      <c r="Q19" s="25"/>
      <c r="R19" s="25"/>
      <c r="T19" s="26"/>
    </row>
    <row r="20" spans="1:28" ht="4.9000000000000004" customHeight="1" x14ac:dyDescent="0.2">
      <c r="B20" s="25"/>
      <c r="C20" s="25"/>
      <c r="D20" s="25"/>
      <c r="E20" s="25"/>
      <c r="T20" s="26"/>
    </row>
    <row r="21" spans="1:28" ht="12.75" customHeight="1" x14ac:dyDescent="0.2">
      <c r="B21" s="44" t="s">
        <v>128</v>
      </c>
      <c r="C21" s="48"/>
      <c r="D21" s="25"/>
      <c r="E21" s="25"/>
      <c r="T21" s="26"/>
    </row>
    <row r="22" spans="1:28" x14ac:dyDescent="0.2">
      <c r="B22" s="47" t="s">
        <v>126</v>
      </c>
      <c r="C22" s="46"/>
      <c r="D22" s="25"/>
      <c r="E22" s="25"/>
      <c r="T22" s="26"/>
      <c r="U22" s="49"/>
      <c r="V22" s="50"/>
      <c r="W22" s="49"/>
      <c r="X22" s="49"/>
      <c r="Y22" s="49"/>
      <c r="Z22" s="49"/>
      <c r="AA22" s="49"/>
      <c r="AB22" s="51"/>
    </row>
    <row r="23" spans="1:28" s="21" customFormat="1" x14ac:dyDescent="0.2">
      <c r="B23" s="73" t="s">
        <v>207</v>
      </c>
      <c r="C23" s="217"/>
      <c r="F23" s="89"/>
      <c r="G23" s="89"/>
      <c r="H23" s="89"/>
      <c r="I23" s="89"/>
      <c r="J23" s="89"/>
      <c r="K23" s="89"/>
      <c r="L23" s="89"/>
      <c r="M23" s="89"/>
      <c r="N23" s="89"/>
      <c r="O23" s="89"/>
      <c r="P23" s="89"/>
      <c r="Q23" s="89"/>
      <c r="R23" s="89"/>
      <c r="T23" s="218"/>
      <c r="V23" s="89"/>
    </row>
    <row r="24" spans="1:28" s="70" customFormat="1" x14ac:dyDescent="0.2">
      <c r="A24" s="25"/>
      <c r="B24" s="73"/>
      <c r="C24" s="219"/>
      <c r="D24" s="189"/>
      <c r="E24" s="71"/>
      <c r="F24" s="71"/>
      <c r="G24" s="71"/>
      <c r="H24" s="71"/>
      <c r="I24" s="71"/>
      <c r="J24" s="71"/>
      <c r="K24" s="71"/>
      <c r="L24" s="71"/>
      <c r="M24" s="71"/>
      <c r="N24" s="71"/>
      <c r="O24" s="71"/>
      <c r="P24" s="71"/>
      <c r="Q24" s="71"/>
      <c r="R24" s="71"/>
      <c r="S24" s="25"/>
      <c r="T24" s="26"/>
      <c r="U24" s="25"/>
      <c r="V24" s="220"/>
    </row>
    <row r="25" spans="1:28" ht="12.75" customHeight="1" x14ac:dyDescent="0.2">
      <c r="B25" s="47" t="s">
        <v>199</v>
      </c>
      <c r="C25" s="227"/>
      <c r="D25" s="221"/>
      <c r="E25" s="221"/>
      <c r="F25" s="221"/>
      <c r="G25" s="221"/>
      <c r="H25" s="221"/>
      <c r="I25" s="221"/>
      <c r="J25" s="71"/>
      <c r="K25" s="71"/>
      <c r="L25" s="71"/>
      <c r="M25" s="71"/>
      <c r="N25" s="71"/>
      <c r="O25" s="71"/>
      <c r="P25" s="71"/>
      <c r="Q25" s="71"/>
      <c r="R25" s="71"/>
      <c r="T25" s="26"/>
      <c r="V25" s="89"/>
    </row>
    <row r="26" spans="1:28" x14ac:dyDescent="0.2">
      <c r="B26" s="222" t="s">
        <v>208</v>
      </c>
      <c r="C26" s="223"/>
      <c r="D26" s="221"/>
      <c r="E26" s="221"/>
      <c r="F26" s="221"/>
      <c r="G26" s="221"/>
      <c r="H26" s="221"/>
      <c r="I26" s="221"/>
      <c r="J26" s="71"/>
      <c r="K26" s="71"/>
      <c r="L26" s="71"/>
      <c r="M26" s="71"/>
      <c r="N26" s="71"/>
      <c r="O26" s="71"/>
      <c r="P26" s="71"/>
      <c r="Q26" s="71"/>
      <c r="R26" s="71"/>
      <c r="T26" s="26"/>
      <c r="V26" s="89"/>
    </row>
    <row r="27" spans="1:28" x14ac:dyDescent="0.2">
      <c r="B27" s="25"/>
      <c r="C27" s="223"/>
      <c r="D27" s="224"/>
      <c r="E27" s="224"/>
      <c r="F27" s="224"/>
      <c r="G27" s="224"/>
      <c r="H27" s="224"/>
      <c r="I27" s="224"/>
      <c r="J27" s="71"/>
      <c r="K27" s="71"/>
      <c r="L27" s="71"/>
      <c r="M27" s="71"/>
      <c r="N27" s="71"/>
      <c r="O27" s="71"/>
      <c r="P27" s="71"/>
      <c r="Q27" s="71"/>
      <c r="R27" s="71"/>
      <c r="T27" s="26"/>
      <c r="V27" s="89"/>
    </row>
    <row r="28" spans="1:28" x14ac:dyDescent="0.2">
      <c r="B28" s="47" t="str">
        <f>"Years of Completed Service at "&amp;TEXT($C$25,"DD MMM YYYY")</f>
        <v>Years of Completed Service at 00 Jan 1900</v>
      </c>
      <c r="C28" s="226"/>
      <c r="D28" s="189" t="s">
        <v>178</v>
      </c>
      <c r="E28" s="25"/>
      <c r="T28" s="26"/>
    </row>
    <row r="29" spans="1:28" x14ac:dyDescent="0.2">
      <c r="B29" s="25"/>
      <c r="C29" s="196"/>
      <c r="D29" s="190"/>
      <c r="E29" s="25"/>
      <c r="T29" s="26"/>
    </row>
    <row r="30" spans="1:28" x14ac:dyDescent="0.2">
      <c r="B30" s="47" t="s">
        <v>130</v>
      </c>
      <c r="C30" s="199"/>
      <c r="D30" s="190"/>
      <c r="E30" s="25"/>
      <c r="T30" s="26"/>
    </row>
    <row r="31" spans="1:28" x14ac:dyDescent="0.2">
      <c r="B31" s="73" t="str">
        <f>"Age at "&amp;TEXT($C$25,"DD MMM YYYY")</f>
        <v>Age at 00 Jan 1900</v>
      </c>
      <c r="C31" s="75" t="str">
        <f>IF(C30="","",YEARFRAC(C30,C25))</f>
        <v/>
      </c>
      <c r="D31" s="190"/>
      <c r="E31" s="25"/>
      <c r="T31" s="26"/>
    </row>
    <row r="32" spans="1:28" x14ac:dyDescent="0.2">
      <c r="B32" s="73" t="s">
        <v>151</v>
      </c>
      <c r="C32" s="75" t="str">
        <f>IF(DOB="","", IF(AND(DOB&lt;U87,AGE&gt;W87),"Y",IF(AND(AND(DOB&gt;=U87,DOB&lt;U88),AGE&gt;=W88),"Y",IF(AND(AND(DOB&gt;=U88,DOB&lt;U89),AGE&gt;=W89),"Y",IF(AND(AND(DOB&gt;=U89,DOB&lt;U90),AGE&gt;=W90),"Y",IF(AND(AND(DOB&gt;=U90,DOB&lt;U91),AGE&gt;=W91),"Y",IF(AND(DOB&gt;=U91,AGE&gt;=W92),"Y","N")))))))</f>
        <v/>
      </c>
      <c r="D32" s="189" t="s">
        <v>179</v>
      </c>
      <c r="E32" s="25"/>
      <c r="T32" s="26"/>
    </row>
    <row r="33" spans="1:28" s="70" customFormat="1" x14ac:dyDescent="0.2">
      <c r="A33" s="25"/>
      <c r="B33" s="73" t="s">
        <v>201</v>
      </c>
      <c r="C33" s="171" t="str">
        <f>IF(DOB="","", IF(AND(DOB&lt;U97, AGE&gt;=W96),"Y", IF( AND(AND(DOB&gt;=U97,DOB&lt;U98),AGE&gt;=W97),"Y",IF(AND(AND(DOB&gt;=U98,DOB&lt;U99),AGE&gt;=W98),"Y",IF(AND(AND(DOB&gt;=U99,DOB&lt;U100),AGE&gt;=W99),"Y", IF(AND(DOB&gt;=U100, AGE&gt;=W100),"Y","N"))))))</f>
        <v/>
      </c>
      <c r="D33" s="189" t="s">
        <v>180</v>
      </c>
      <c r="E33" s="40"/>
      <c r="F33" s="40"/>
      <c r="G33" s="40"/>
      <c r="H33" s="40"/>
      <c r="I33" s="40"/>
      <c r="J33" s="40"/>
      <c r="K33" s="40"/>
      <c r="L33" s="40"/>
      <c r="M33" s="40"/>
      <c r="N33" s="40"/>
      <c r="O33" s="40"/>
      <c r="P33" s="40"/>
      <c r="Q33" s="40"/>
      <c r="R33" s="40"/>
      <c r="S33" s="25"/>
      <c r="T33" s="26"/>
      <c r="U33" s="25"/>
      <c r="V33" s="69"/>
    </row>
    <row r="34" spans="1:28" s="52" customFormat="1" x14ac:dyDescent="0.2">
      <c r="B34" s="53"/>
      <c r="C34" s="53"/>
      <c r="D34" s="53"/>
      <c r="F34" s="54"/>
      <c r="G34" s="54"/>
      <c r="H34" s="54"/>
      <c r="I34" s="54"/>
      <c r="J34" s="54"/>
      <c r="K34" s="54"/>
      <c r="L34" s="54"/>
      <c r="M34" s="54"/>
      <c r="N34" s="54"/>
      <c r="O34" s="54"/>
      <c r="P34" s="54"/>
      <c r="Q34" s="54"/>
      <c r="R34" s="54"/>
      <c r="S34" s="25"/>
      <c r="T34" s="26"/>
      <c r="U34" s="25"/>
      <c r="V34" s="56"/>
      <c r="W34" s="55"/>
      <c r="X34" s="55"/>
      <c r="Y34" s="55"/>
      <c r="Z34" s="55"/>
      <c r="AA34" s="55"/>
      <c r="AB34" s="57"/>
    </row>
    <row r="35" spans="1:28" s="58" customFormat="1" ht="15" customHeight="1" thickBot="1" x14ac:dyDescent="0.25">
      <c r="B35" s="77" t="s">
        <v>132</v>
      </c>
      <c r="C35" s="59" t="s">
        <v>116</v>
      </c>
      <c r="D35" s="59" t="s">
        <v>115</v>
      </c>
      <c r="E35" s="78" t="s">
        <v>137</v>
      </c>
      <c r="F35" s="60"/>
      <c r="G35" s="60"/>
      <c r="H35" s="60"/>
      <c r="I35" s="60"/>
      <c r="J35" s="60"/>
      <c r="K35" s="60"/>
      <c r="L35" s="60"/>
      <c r="M35" s="60"/>
      <c r="N35" s="60"/>
      <c r="O35" s="60"/>
      <c r="P35" s="60"/>
      <c r="Q35" s="60"/>
      <c r="R35" s="60"/>
      <c r="S35" s="25"/>
      <c r="T35" s="26"/>
      <c r="U35" s="25"/>
      <c r="V35" s="62"/>
      <c r="W35" s="62"/>
      <c r="X35" s="62"/>
      <c r="Y35" s="62"/>
      <c r="Z35" s="62"/>
      <c r="AA35" s="62"/>
      <c r="AB35" s="60"/>
    </row>
    <row r="36" spans="1:28" s="52" customFormat="1" x14ac:dyDescent="0.2">
      <c r="B36" s="79" t="s">
        <v>0</v>
      </c>
      <c r="C36" s="63" t="str">
        <f>IFERROR( VLOOKUP( $C$1&amp;"_"&amp;$C$15&amp;"_"&amp;$C$16,Lookup_Salary_Plan, $F$1, FALSE)*$C$2,"")</f>
        <v/>
      </c>
      <c r="D36" s="54" t="str">
        <f>IFERROR(C36/26,"")</f>
        <v/>
      </c>
      <c r="E36" s="80" t="str">
        <f>IFERROR(D36/2,"")</f>
        <v/>
      </c>
      <c r="F36" s="54"/>
      <c r="G36" s="54"/>
      <c r="H36" s="54"/>
      <c r="I36" s="54"/>
      <c r="J36" s="54"/>
      <c r="K36" s="54"/>
      <c r="L36" s="54"/>
      <c r="M36" s="54"/>
      <c r="N36" s="54"/>
      <c r="O36" s="54"/>
      <c r="P36" s="54"/>
      <c r="Q36" s="54"/>
      <c r="R36" s="54"/>
      <c r="S36" s="25"/>
      <c r="T36" s="26"/>
      <c r="U36" s="25"/>
      <c r="V36" s="61"/>
      <c r="W36" s="61"/>
      <c r="X36" s="61"/>
      <c r="Y36" s="61"/>
      <c r="Z36" s="61"/>
      <c r="AA36" s="61"/>
      <c r="AB36" s="54"/>
    </row>
    <row r="37" spans="1:28" s="52" customFormat="1" x14ac:dyDescent="0.2">
      <c r="B37" s="81" t="str">
        <f>IF(AND($C$18="",$C$19=""),"",IF($C$18&lt;&gt;"",$C$18,IF($C$19&lt;&gt;"",$C$19)))</f>
        <v/>
      </c>
      <c r="C37" s="63" t="str">
        <f>IF($B37="","",IF($C$18&lt;&gt;"",VLOOKUP($B37,ACA_LOADINGS,$G$1,FALSE)*$C$2,IF($C$19&lt;&gt;"",VLOOKUP($B37,ELT_Allowance,$G$1,FALSE)*$C$2)))</f>
        <v/>
      </c>
      <c r="D37" s="54" t="str">
        <f t="shared" ref="D37:D38" si="0">IFERROR(C37/26,"")</f>
        <v/>
      </c>
      <c r="E37" s="80" t="str">
        <f t="shared" ref="E37:E38" si="1">IFERROR(D37/2,"")</f>
        <v/>
      </c>
      <c r="F37" s="54"/>
      <c r="G37" s="54"/>
      <c r="H37" s="54"/>
      <c r="I37" s="54"/>
      <c r="J37" s="54"/>
      <c r="K37" s="54"/>
      <c r="L37" s="54"/>
      <c r="M37" s="54"/>
      <c r="N37" s="54"/>
      <c r="O37" s="54"/>
      <c r="P37" s="54"/>
      <c r="Q37" s="54"/>
      <c r="R37" s="54"/>
      <c r="S37" s="25"/>
      <c r="T37" s="26"/>
      <c r="U37" s="25"/>
      <c r="V37" s="61"/>
      <c r="W37" s="61"/>
      <c r="X37" s="61"/>
      <c r="Y37" s="61"/>
      <c r="Z37" s="61"/>
      <c r="AA37" s="61"/>
      <c r="AB37" s="54"/>
    </row>
    <row r="38" spans="1:28" s="52" customFormat="1" x14ac:dyDescent="0.2">
      <c r="B38" s="82" t="s">
        <v>131</v>
      </c>
      <c r="C38" s="83">
        <f>SUM(C36:C37)</f>
        <v>0</v>
      </c>
      <c r="D38" s="84">
        <f t="shared" si="0"/>
        <v>0</v>
      </c>
      <c r="E38" s="85">
        <f t="shared" si="1"/>
        <v>0</v>
      </c>
      <c r="F38" s="54"/>
      <c r="G38" s="54"/>
      <c r="H38" s="54"/>
      <c r="I38" s="54"/>
      <c r="J38" s="54"/>
      <c r="K38" s="54"/>
      <c r="L38" s="54"/>
      <c r="M38" s="54"/>
      <c r="N38" s="54"/>
      <c r="O38" s="54"/>
      <c r="P38" s="54"/>
      <c r="Q38" s="54"/>
      <c r="R38" s="54"/>
      <c r="S38" s="25"/>
      <c r="T38" s="26"/>
      <c r="U38" s="25"/>
      <c r="V38" s="61"/>
      <c r="W38" s="61"/>
      <c r="X38" s="61"/>
      <c r="Y38" s="61"/>
      <c r="Z38" s="61"/>
      <c r="AA38" s="61"/>
      <c r="AB38" s="54"/>
    </row>
    <row r="39" spans="1:28" s="52" customFormat="1" x14ac:dyDescent="0.2">
      <c r="B39" s="64"/>
      <c r="C39" s="64"/>
      <c r="D39" s="64"/>
      <c r="E39" s="64"/>
      <c r="F39" s="64"/>
      <c r="G39" s="64"/>
      <c r="H39" s="64"/>
      <c r="I39" s="64"/>
      <c r="J39" s="64"/>
      <c r="K39" s="64"/>
      <c r="L39" s="64"/>
      <c r="M39" s="64"/>
      <c r="N39" s="64"/>
      <c r="O39" s="64"/>
      <c r="P39" s="64"/>
      <c r="Q39" s="64"/>
      <c r="R39" s="64"/>
      <c r="S39" s="25"/>
      <c r="T39" s="26"/>
      <c r="U39" s="25"/>
      <c r="V39" s="65"/>
      <c r="W39" s="65"/>
      <c r="X39" s="65"/>
      <c r="Y39" s="65"/>
      <c r="Z39" s="65"/>
      <c r="AA39" s="65"/>
      <c r="AB39" s="64"/>
    </row>
    <row r="40" spans="1:28" s="68" customFormat="1" x14ac:dyDescent="0.2">
      <c r="A40" s="25"/>
      <c r="B40" s="40"/>
      <c r="C40" s="40"/>
      <c r="D40" s="41"/>
      <c r="E40" s="40"/>
      <c r="F40" s="40"/>
      <c r="G40" s="40"/>
      <c r="H40" s="40"/>
      <c r="I40" s="40"/>
      <c r="J40" s="40"/>
      <c r="K40" s="40"/>
      <c r="L40" s="40"/>
      <c r="M40" s="40"/>
      <c r="N40" s="40"/>
      <c r="O40" s="40"/>
      <c r="P40" s="40"/>
      <c r="Q40" s="40"/>
      <c r="R40" s="40"/>
      <c r="S40" s="25"/>
      <c r="T40" s="26"/>
      <c r="U40" s="25"/>
      <c r="V40" s="66"/>
      <c r="W40" s="67"/>
      <c r="X40" s="67"/>
      <c r="Y40" s="67"/>
      <c r="Z40" s="67"/>
      <c r="AA40" s="67"/>
    </row>
    <row r="41" spans="1:28" s="58" customFormat="1" ht="15" x14ac:dyDescent="0.25">
      <c r="B41" s="225" t="s">
        <v>209</v>
      </c>
      <c r="C41" s="225"/>
      <c r="D41" s="225"/>
      <c r="E41" s="225"/>
      <c r="F41" s="60"/>
      <c r="G41" s="60"/>
      <c r="H41" s="60"/>
      <c r="I41" s="60"/>
      <c r="J41" s="60"/>
      <c r="K41" s="60"/>
      <c r="L41" s="60"/>
      <c r="M41" s="60"/>
      <c r="N41" s="60"/>
      <c r="O41" s="60"/>
      <c r="P41" s="60"/>
      <c r="Q41" s="60"/>
      <c r="R41" s="60"/>
      <c r="S41" s="25"/>
      <c r="T41" s="26"/>
      <c r="U41" s="25"/>
      <c r="V41" s="62"/>
      <c r="W41" s="62"/>
      <c r="X41" s="62"/>
      <c r="Y41" s="62"/>
      <c r="Z41" s="62"/>
      <c r="AA41" s="62"/>
      <c r="AB41" s="60"/>
    </row>
    <row r="42" spans="1:28" s="58" customFormat="1" x14ac:dyDescent="0.2">
      <c r="B42" s="130" t="str">
        <f>"assuming employment end date of "&amp;TEXT($C$25,"DD MMM YYYY")</f>
        <v>assuming employment end date of 00 Jan 1900</v>
      </c>
      <c r="C42" s="91"/>
      <c r="D42" s="52"/>
      <c r="E42" s="52"/>
      <c r="F42" s="60"/>
      <c r="G42" s="60"/>
      <c r="H42" s="60"/>
      <c r="I42" s="60"/>
      <c r="J42" s="60"/>
      <c r="K42" s="60"/>
      <c r="L42" s="60"/>
      <c r="M42" s="60"/>
      <c r="N42" s="60"/>
      <c r="O42" s="60"/>
      <c r="P42" s="60"/>
      <c r="Q42" s="60"/>
      <c r="R42" s="60"/>
      <c r="S42" s="25"/>
      <c r="T42" s="26"/>
      <c r="U42" s="25"/>
      <c r="V42" s="62"/>
      <c r="W42" s="62"/>
      <c r="X42" s="62"/>
      <c r="Y42" s="62"/>
      <c r="Z42" s="62"/>
      <c r="AA42" s="62"/>
      <c r="AB42" s="60"/>
    </row>
    <row r="43" spans="1:28" s="70" customFormat="1" ht="5.0999999999999996" customHeight="1" x14ac:dyDescent="0.2">
      <c r="A43" s="25"/>
      <c r="B43" s="40"/>
      <c r="C43" s="40"/>
      <c r="D43" s="41"/>
      <c r="E43" s="40"/>
      <c r="F43" s="40"/>
      <c r="G43" s="40"/>
      <c r="H43" s="40"/>
      <c r="I43" s="40"/>
      <c r="J43" s="40"/>
      <c r="K43" s="40"/>
      <c r="L43" s="40"/>
      <c r="M43" s="40"/>
      <c r="N43" s="40"/>
      <c r="O43" s="40"/>
      <c r="P43" s="40"/>
      <c r="Q43" s="40"/>
      <c r="R43" s="40"/>
      <c r="S43" s="25"/>
      <c r="T43" s="26"/>
      <c r="U43" s="25"/>
      <c r="V43" s="69"/>
    </row>
    <row r="44" spans="1:28" s="70" customFormat="1" ht="13.5" thickBot="1" x14ac:dyDescent="0.25">
      <c r="A44" s="25"/>
      <c r="B44" s="99" t="s">
        <v>136</v>
      </c>
      <c r="C44" s="95"/>
      <c r="D44" s="41"/>
      <c r="E44" s="40"/>
      <c r="F44" s="40"/>
      <c r="G44" s="40"/>
      <c r="H44" s="40"/>
      <c r="I44" s="40"/>
      <c r="J44" s="40"/>
      <c r="K44" s="40"/>
      <c r="L44" s="40"/>
      <c r="M44" s="40"/>
      <c r="N44" s="40"/>
      <c r="O44" s="40"/>
      <c r="P44" s="40"/>
      <c r="Q44" s="40"/>
      <c r="R44" s="40"/>
      <c r="S44" s="25"/>
      <c r="T44" s="26"/>
      <c r="U44" s="25"/>
      <c r="V44" s="69"/>
    </row>
    <row r="45" spans="1:28" s="138" customFormat="1" x14ac:dyDescent="0.2">
      <c r="A45" s="132"/>
      <c r="B45" s="181" t="s">
        <v>133</v>
      </c>
      <c r="C45" s="76">
        <v>8</v>
      </c>
      <c r="D45" s="133"/>
      <c r="E45" s="133"/>
      <c r="F45" s="133"/>
      <c r="G45" s="133"/>
      <c r="H45" s="133"/>
      <c r="I45" s="133"/>
      <c r="J45" s="133"/>
      <c r="K45" s="133"/>
      <c r="L45" s="133"/>
      <c r="M45" s="133"/>
      <c r="N45" s="133"/>
      <c r="O45" s="133"/>
      <c r="P45" s="133"/>
      <c r="Q45" s="133"/>
      <c r="R45" s="133"/>
      <c r="S45" s="132"/>
      <c r="T45" s="134"/>
      <c r="U45" s="132"/>
      <c r="V45" s="137"/>
    </row>
    <row r="46" spans="1:28" s="138" customFormat="1" x14ac:dyDescent="0.2">
      <c r="A46" s="132"/>
      <c r="B46" s="181" t="s">
        <v>134</v>
      </c>
      <c r="C46" s="76" t="str">
        <f>IF($C$31="","",(IF($C$31&lt;40,18,IF(AND($C$31&gt;=40, $C$31&lt;45),20, IF($C$31&gt;=45,22)))))</f>
        <v/>
      </c>
      <c r="D46" s="133"/>
      <c r="E46" s="133"/>
      <c r="F46" s="133"/>
      <c r="G46" s="133"/>
      <c r="H46" s="133"/>
      <c r="I46" s="133"/>
      <c r="J46" s="133"/>
      <c r="K46" s="133"/>
      <c r="L46" s="133"/>
      <c r="M46" s="133"/>
      <c r="N46" s="133"/>
      <c r="O46" s="133"/>
      <c r="P46" s="133"/>
      <c r="Q46" s="133"/>
      <c r="R46" s="133"/>
      <c r="S46" s="132"/>
      <c r="T46" s="139"/>
      <c r="V46" s="137"/>
    </row>
    <row r="47" spans="1:28" s="138" customFormat="1" x14ac:dyDescent="0.2">
      <c r="A47" s="132"/>
      <c r="B47" s="181" t="s">
        <v>186</v>
      </c>
      <c r="C47" s="76" t="str">
        <f>IF($C$28="", "", IF(($C$28*3)&gt;56,56, ($C$28*3)))</f>
        <v/>
      </c>
      <c r="D47" s="133"/>
      <c r="E47" s="133"/>
      <c r="F47" s="133"/>
      <c r="G47" s="133"/>
      <c r="H47" s="133"/>
      <c r="I47" s="133"/>
      <c r="J47" s="133"/>
      <c r="K47" s="133"/>
      <c r="L47" s="133"/>
      <c r="M47" s="133"/>
      <c r="N47" s="133"/>
      <c r="O47" s="133"/>
      <c r="P47" s="133"/>
      <c r="Q47" s="133"/>
      <c r="R47" s="133"/>
      <c r="S47" s="132"/>
      <c r="T47" s="139"/>
      <c r="V47" s="137"/>
    </row>
    <row r="48" spans="1:28" s="132" customFormat="1" x14ac:dyDescent="0.2">
      <c r="B48" s="180" t="s">
        <v>166</v>
      </c>
      <c r="C48" s="90">
        <f>IF(SUM($C$45:$C$47)&gt;82,82,SUM($C$45:$C$47))</f>
        <v>8</v>
      </c>
      <c r="D48" s="133"/>
      <c r="E48" s="133"/>
      <c r="F48" s="133"/>
      <c r="G48" s="133"/>
      <c r="H48" s="133"/>
      <c r="I48" s="133"/>
      <c r="J48" s="133"/>
      <c r="K48" s="133"/>
      <c r="L48" s="133"/>
      <c r="M48" s="133"/>
      <c r="N48" s="133"/>
      <c r="O48" s="133"/>
      <c r="P48" s="133"/>
      <c r="Q48" s="133"/>
      <c r="R48" s="133"/>
      <c r="T48" s="134"/>
      <c r="U48" s="135"/>
      <c r="V48" s="136"/>
      <c r="W48" s="135"/>
      <c r="X48" s="135"/>
      <c r="Y48" s="135"/>
      <c r="Z48" s="135"/>
      <c r="AA48" s="135"/>
    </row>
    <row r="49" spans="1:28" x14ac:dyDescent="0.2">
      <c r="B49" s="86"/>
      <c r="C49" s="87"/>
      <c r="T49" s="26"/>
    </row>
    <row r="50" spans="1:28" ht="13.5" thickBot="1" x14ac:dyDescent="0.25">
      <c r="B50" s="97" t="s">
        <v>139</v>
      </c>
      <c r="C50" s="98"/>
      <c r="D50" s="98"/>
      <c r="T50" s="26"/>
    </row>
    <row r="51" spans="1:28" x14ac:dyDescent="0.2">
      <c r="B51" s="96" t="s">
        <v>135</v>
      </c>
      <c r="C51" s="25"/>
      <c r="D51" s="88">
        <f>$C$48*$E$38</f>
        <v>0</v>
      </c>
      <c r="E51" s="71"/>
      <c r="F51" s="71"/>
      <c r="G51" s="71"/>
      <c r="H51" s="71"/>
      <c r="I51" s="71"/>
      <c r="J51" s="71"/>
      <c r="K51" s="71"/>
      <c r="L51" s="71"/>
      <c r="M51" s="71"/>
      <c r="N51" s="71"/>
      <c r="O51" s="71"/>
      <c r="P51" s="71"/>
      <c r="Q51" s="71"/>
      <c r="R51" s="71"/>
      <c r="T51" s="26"/>
      <c r="V51" s="89"/>
    </row>
    <row r="52" spans="1:28" x14ac:dyDescent="0.2">
      <c r="B52" s="131" t="s">
        <v>138</v>
      </c>
      <c r="C52" s="88"/>
      <c r="T52" s="26"/>
    </row>
    <row r="53" spans="1:28" ht="3" customHeight="1" x14ac:dyDescent="0.2">
      <c r="B53" s="131"/>
      <c r="C53" s="88"/>
      <c r="T53" s="26"/>
    </row>
    <row r="54" spans="1:28" x14ac:dyDescent="0.2">
      <c r="B54" s="182" t="s">
        <v>162</v>
      </c>
      <c r="D54" s="72" t="str">
        <f>IF($C$28="","",IF($C33="Y", 0, TFC_Base +(( TFC_eachYOS)*$C$28)))</f>
        <v/>
      </c>
      <c r="T54" s="26"/>
    </row>
    <row r="55" spans="1:28" s="172" customFormat="1" x14ac:dyDescent="0.2">
      <c r="B55" s="173" t="s">
        <v>163</v>
      </c>
      <c r="C55" s="174"/>
      <c r="D55" s="175" t="str">
        <f>IFERROR(IF($D$51-$D$54&lt;0, 0, $D$51-$D$54),"")</f>
        <v/>
      </c>
      <c r="E55" s="176"/>
      <c r="F55" s="176"/>
      <c r="G55" s="176"/>
      <c r="H55" s="176"/>
      <c r="I55" s="176"/>
      <c r="J55" s="176"/>
      <c r="K55" s="176"/>
      <c r="L55" s="176"/>
      <c r="M55" s="176"/>
      <c r="N55" s="176"/>
      <c r="O55" s="176"/>
      <c r="P55" s="176"/>
      <c r="Q55" s="176"/>
      <c r="R55" s="176"/>
      <c r="T55" s="177"/>
      <c r="U55" s="178"/>
      <c r="V55" s="179"/>
      <c r="W55" s="178"/>
      <c r="X55" s="178"/>
      <c r="Y55" s="178"/>
      <c r="Z55" s="178"/>
      <c r="AA55" s="178"/>
    </row>
    <row r="56" spans="1:28" x14ac:dyDescent="0.2">
      <c r="B56" s="182" t="s">
        <v>222</v>
      </c>
      <c r="C56" s="168" t="str">
        <f>IFERROR(IF($D$55="", "", VLOOKUP($C$32,TAXABLE_RATE,3,FALSE)),"")</f>
        <v/>
      </c>
      <c r="D56" s="41" t="str">
        <f>IFERROR(IF($D$55&gt;=Taxable_Threshold, Taxable_Threshold*$C56,$D$55*$C56),"")</f>
        <v/>
      </c>
      <c r="T56" s="26"/>
    </row>
    <row r="57" spans="1:28" x14ac:dyDescent="0.2">
      <c r="B57" s="182" t="s">
        <v>223</v>
      </c>
      <c r="C57" s="168" t="str">
        <f>IFERROR(IF($D$55="", "", IF($D$55&lt;Taxable_Threshold, "-", IF($D$55&gt;=Taxable_Threshold,"47%",VLOOKUP($C$32,TAXABLE_RATE,3,FALSE)))),"")</f>
        <v/>
      </c>
      <c r="D57" s="41" t="str">
        <f>IFERROR(IF($D$55&gt;=Taxable_Threshold,($D$55-Taxable_Threshold)*$C57,0),"")</f>
        <v/>
      </c>
      <c r="T57" s="26"/>
    </row>
    <row r="58" spans="1:28" s="172" customFormat="1" x14ac:dyDescent="0.2">
      <c r="B58" s="173" t="s">
        <v>161</v>
      </c>
      <c r="C58" s="174"/>
      <c r="D58" s="175">
        <f>SUM($D$56:$D$57)</f>
        <v>0</v>
      </c>
      <c r="E58" s="176"/>
      <c r="F58" s="176"/>
      <c r="G58" s="176"/>
      <c r="H58" s="176"/>
      <c r="I58" s="176"/>
      <c r="J58" s="176"/>
      <c r="K58" s="176"/>
      <c r="L58" s="176"/>
      <c r="M58" s="176"/>
      <c r="N58" s="176"/>
      <c r="O58" s="176"/>
      <c r="P58" s="176"/>
      <c r="Q58" s="176"/>
      <c r="R58" s="176"/>
      <c r="T58" s="177"/>
      <c r="U58" s="178"/>
      <c r="V58" s="179"/>
      <c r="W58" s="178"/>
      <c r="X58" s="178"/>
      <c r="Y58" s="178"/>
      <c r="Z58" s="178"/>
      <c r="AA58" s="178"/>
    </row>
    <row r="59" spans="1:28" ht="3" customHeight="1" x14ac:dyDescent="0.2">
      <c r="B59" s="131"/>
      <c r="C59" s="88"/>
      <c r="T59" s="26"/>
    </row>
    <row r="60" spans="1:28" s="132" customFormat="1" ht="13.5" thickBot="1" x14ac:dyDescent="0.25">
      <c r="B60" s="191" t="s">
        <v>164</v>
      </c>
      <c r="C60" s="192"/>
      <c r="D60" s="193">
        <f>IFERROR($D$51-$D$58,"")</f>
        <v>0</v>
      </c>
      <c r="E60" s="207" t="s">
        <v>210</v>
      </c>
      <c r="F60" s="208"/>
      <c r="G60" s="208"/>
      <c r="H60" s="208"/>
      <c r="I60" s="208"/>
      <c r="J60" s="133"/>
      <c r="K60" s="133"/>
      <c r="L60" s="133"/>
      <c r="M60" s="133"/>
      <c r="N60" s="133"/>
      <c r="O60" s="133"/>
      <c r="P60" s="133"/>
      <c r="Q60" s="133"/>
      <c r="R60" s="133"/>
      <c r="T60" s="134"/>
      <c r="U60" s="135"/>
      <c r="V60" s="136"/>
      <c r="W60" s="135"/>
      <c r="X60" s="135"/>
      <c r="Y60" s="135"/>
      <c r="Z60" s="135"/>
      <c r="AA60" s="135"/>
    </row>
    <row r="61" spans="1:28" ht="13.5" thickTop="1" x14ac:dyDescent="0.2">
      <c r="T61" s="26"/>
    </row>
    <row r="62" spans="1:28" x14ac:dyDescent="0.2">
      <c r="T62" s="26"/>
    </row>
    <row r="63" spans="1:28" s="58" customFormat="1" x14ac:dyDescent="0.2">
      <c r="B63" s="92" t="s">
        <v>155</v>
      </c>
      <c r="C63" s="93"/>
      <c r="D63" s="94"/>
      <c r="E63" s="94"/>
      <c r="F63" s="94"/>
      <c r="G63" s="94"/>
      <c r="H63" s="94"/>
      <c r="I63" s="94"/>
      <c r="J63" s="60"/>
      <c r="K63" s="60"/>
      <c r="L63" s="60"/>
      <c r="M63" s="60"/>
      <c r="N63" s="60"/>
      <c r="O63" s="60"/>
      <c r="P63" s="60"/>
      <c r="Q63" s="60"/>
      <c r="R63" s="60"/>
      <c r="S63" s="25"/>
      <c r="T63" s="26"/>
      <c r="U63" s="25"/>
      <c r="V63" s="62"/>
      <c r="W63" s="62"/>
      <c r="X63" s="62"/>
      <c r="Y63" s="62"/>
      <c r="Z63" s="62"/>
      <c r="AA63" s="62"/>
      <c r="AB63" s="60"/>
    </row>
    <row r="64" spans="1:28" s="70" customFormat="1" ht="5.0999999999999996" customHeight="1" x14ac:dyDescent="0.2">
      <c r="A64" s="25"/>
      <c r="B64" s="209"/>
      <c r="C64" s="209"/>
      <c r="D64" s="210"/>
      <c r="E64" s="209"/>
      <c r="F64" s="209"/>
      <c r="G64" s="209"/>
      <c r="H64" s="209"/>
      <c r="I64" s="209"/>
      <c r="J64" s="209"/>
      <c r="K64" s="209"/>
      <c r="L64" s="209"/>
      <c r="M64" s="209"/>
      <c r="N64" s="209"/>
      <c r="O64" s="209"/>
      <c r="P64" s="209"/>
      <c r="Q64" s="209"/>
      <c r="R64" s="209"/>
      <c r="S64" s="25"/>
      <c r="T64" s="26"/>
      <c r="U64" s="25"/>
      <c r="V64" s="211"/>
    </row>
    <row r="65" spans="2:27" x14ac:dyDescent="0.2">
      <c r="B65" s="212" t="s">
        <v>177</v>
      </c>
      <c r="C65" s="209"/>
      <c r="D65" s="210"/>
      <c r="E65" s="209"/>
      <c r="F65" s="209"/>
      <c r="G65" s="209"/>
      <c r="H65" s="209"/>
      <c r="I65" s="209"/>
      <c r="J65" s="209"/>
      <c r="K65" s="209"/>
      <c r="L65" s="209"/>
      <c r="M65" s="209"/>
      <c r="N65" s="209"/>
      <c r="O65" s="209"/>
      <c r="P65" s="209"/>
      <c r="Q65" s="209"/>
      <c r="R65" s="209"/>
      <c r="T65" s="26"/>
      <c r="V65" s="213"/>
    </row>
    <row r="66" spans="2:27" ht="12.75" customHeight="1" x14ac:dyDescent="0.2">
      <c r="B66" s="230" t="s">
        <v>152</v>
      </c>
      <c r="C66" s="230"/>
      <c r="D66" s="230"/>
      <c r="E66" s="230"/>
      <c r="F66" s="230"/>
      <c r="G66" s="230"/>
      <c r="H66" s="230"/>
      <c r="I66" s="230"/>
      <c r="J66" s="209"/>
      <c r="K66" s="209"/>
      <c r="L66" s="209"/>
      <c r="M66" s="209"/>
      <c r="N66" s="209"/>
      <c r="O66" s="209"/>
      <c r="P66" s="209"/>
      <c r="Q66" s="209"/>
      <c r="R66" s="209"/>
      <c r="T66" s="26"/>
      <c r="V66" s="213"/>
    </row>
    <row r="67" spans="2:27" ht="12.75" customHeight="1" x14ac:dyDescent="0.2">
      <c r="B67" s="230" t="s">
        <v>175</v>
      </c>
      <c r="C67" s="230"/>
      <c r="D67" s="230"/>
      <c r="E67" s="230"/>
      <c r="F67" s="230"/>
      <c r="G67" s="230"/>
      <c r="H67" s="230"/>
      <c r="I67" s="230"/>
      <c r="J67" s="209"/>
      <c r="K67" s="209"/>
      <c r="L67" s="209"/>
      <c r="M67" s="209"/>
      <c r="N67" s="209"/>
      <c r="O67" s="209"/>
      <c r="P67" s="209"/>
      <c r="Q67" s="209"/>
      <c r="R67" s="209"/>
      <c r="T67" s="26"/>
      <c r="V67" s="213"/>
    </row>
    <row r="68" spans="2:27" ht="27.6" customHeight="1" x14ac:dyDescent="0.2">
      <c r="B68" s="229" t="s">
        <v>203</v>
      </c>
      <c r="C68" s="229"/>
      <c r="D68" s="229"/>
      <c r="E68" s="229"/>
      <c r="F68" s="229"/>
      <c r="G68" s="229"/>
      <c r="H68" s="229"/>
      <c r="I68" s="229"/>
      <c r="J68" s="215"/>
      <c r="K68" s="215"/>
      <c r="L68" s="215"/>
      <c r="M68" s="215"/>
      <c r="N68" s="215"/>
      <c r="O68" s="215"/>
      <c r="P68" s="215"/>
      <c r="Q68" s="215"/>
      <c r="R68" s="215"/>
      <c r="T68" s="26"/>
      <c r="V68" s="216"/>
    </row>
    <row r="69" spans="2:27" x14ac:dyDescent="0.2">
      <c r="B69" s="209"/>
      <c r="C69" s="209"/>
      <c r="D69" s="210"/>
      <c r="E69" s="209"/>
      <c r="F69" s="209"/>
      <c r="G69" s="209"/>
      <c r="H69" s="209"/>
      <c r="I69" s="209"/>
      <c r="J69" s="209"/>
      <c r="K69" s="209"/>
      <c r="L69" s="209"/>
      <c r="M69" s="209"/>
      <c r="N69" s="209"/>
      <c r="O69" s="209"/>
      <c r="P69" s="209"/>
      <c r="Q69" s="209"/>
      <c r="R69" s="209"/>
      <c r="T69" s="26"/>
      <c r="V69" s="213"/>
    </row>
    <row r="70" spans="2:27" x14ac:dyDescent="0.2">
      <c r="B70" s="214" t="s">
        <v>187</v>
      </c>
      <c r="C70" s="209"/>
      <c r="D70" s="210"/>
      <c r="E70" s="209"/>
      <c r="F70" s="209"/>
      <c r="G70" s="209"/>
      <c r="H70" s="209"/>
      <c r="I70" s="209"/>
      <c r="J70" s="209"/>
      <c r="K70" s="209"/>
      <c r="L70" s="209"/>
      <c r="M70" s="209"/>
      <c r="N70" s="209"/>
      <c r="O70" s="209"/>
      <c r="P70" s="209"/>
      <c r="Q70" s="209"/>
      <c r="R70" s="209"/>
      <c r="T70" s="26"/>
      <c r="V70" s="213"/>
    </row>
    <row r="71" spans="2:27" ht="36" customHeight="1" x14ac:dyDescent="0.2">
      <c r="B71" s="229" t="s">
        <v>205</v>
      </c>
      <c r="C71" s="229"/>
      <c r="D71" s="229"/>
      <c r="E71" s="229"/>
      <c r="F71" s="229"/>
      <c r="G71" s="229"/>
      <c r="H71" s="229"/>
      <c r="I71" s="229"/>
      <c r="J71" s="215"/>
      <c r="K71" s="215"/>
      <c r="L71" s="215"/>
      <c r="M71" s="215"/>
      <c r="N71" s="215"/>
      <c r="O71" s="215"/>
      <c r="P71" s="215"/>
      <c r="Q71" s="215"/>
      <c r="R71" s="215"/>
      <c r="T71" s="26"/>
      <c r="V71" s="216"/>
    </row>
    <row r="72" spans="2:27" x14ac:dyDescent="0.2">
      <c r="B72" s="209"/>
      <c r="C72" s="209"/>
      <c r="D72" s="210"/>
      <c r="E72" s="209"/>
      <c r="F72" s="209"/>
      <c r="G72" s="209"/>
      <c r="H72" s="209"/>
      <c r="I72" s="209"/>
      <c r="J72" s="209"/>
      <c r="K72" s="209"/>
      <c r="L72" s="209"/>
      <c r="M72" s="209"/>
      <c r="N72" s="209"/>
      <c r="O72" s="209"/>
      <c r="P72" s="209"/>
      <c r="Q72" s="209"/>
      <c r="R72" s="209"/>
      <c r="T72" s="26"/>
      <c r="V72" s="213"/>
    </row>
    <row r="73" spans="2:27" x14ac:dyDescent="0.2">
      <c r="B73" s="212" t="s">
        <v>153</v>
      </c>
      <c r="C73" s="209"/>
      <c r="D73" s="210"/>
      <c r="E73" s="209"/>
      <c r="F73" s="209"/>
      <c r="G73" s="209"/>
      <c r="H73" s="209"/>
      <c r="I73" s="209"/>
      <c r="J73" s="209"/>
      <c r="K73" s="209"/>
      <c r="L73" s="209"/>
      <c r="M73" s="209"/>
      <c r="N73" s="209"/>
      <c r="O73" s="209"/>
      <c r="P73" s="209"/>
      <c r="Q73" s="209"/>
      <c r="R73" s="209"/>
      <c r="T73" s="26"/>
      <c r="V73" s="213"/>
    </row>
    <row r="74" spans="2:27" ht="15" customHeight="1" x14ac:dyDescent="0.2">
      <c r="B74" s="229" t="s">
        <v>204</v>
      </c>
      <c r="C74" s="229"/>
      <c r="D74" s="229"/>
      <c r="E74" s="229"/>
      <c r="F74" s="229"/>
      <c r="G74" s="229"/>
      <c r="H74" s="229"/>
      <c r="I74" s="229"/>
      <c r="J74" s="215"/>
      <c r="K74" s="215"/>
      <c r="L74" s="215"/>
      <c r="M74" s="215"/>
      <c r="N74" s="215"/>
      <c r="O74" s="215"/>
      <c r="P74" s="215"/>
      <c r="Q74" s="215"/>
      <c r="R74" s="215"/>
      <c r="T74" s="26"/>
      <c r="V74" s="216"/>
    </row>
    <row r="75" spans="2:27" ht="15" customHeight="1" x14ac:dyDescent="0.2">
      <c r="B75" s="229" t="s">
        <v>206</v>
      </c>
      <c r="C75" s="229"/>
      <c r="D75" s="229"/>
      <c r="E75" s="229"/>
      <c r="F75" s="229"/>
      <c r="G75" s="229"/>
      <c r="H75" s="229"/>
      <c r="I75" s="229"/>
      <c r="J75" s="215"/>
      <c r="K75" s="215"/>
      <c r="L75" s="215"/>
      <c r="M75" s="215"/>
      <c r="N75" s="215"/>
      <c r="O75" s="215"/>
      <c r="P75" s="215"/>
      <c r="Q75" s="215"/>
      <c r="R75" s="215"/>
      <c r="T75" s="26"/>
      <c r="V75" s="216"/>
    </row>
    <row r="76" spans="2:27" x14ac:dyDescent="0.2">
      <c r="B76" s="209"/>
      <c r="C76" s="209"/>
      <c r="D76" s="210"/>
      <c r="E76" s="209"/>
      <c r="F76" s="209"/>
      <c r="G76" s="209"/>
      <c r="H76" s="209"/>
      <c r="I76" s="209"/>
      <c r="J76" s="209"/>
      <c r="K76" s="209"/>
      <c r="L76" s="209"/>
      <c r="M76" s="209"/>
      <c r="N76" s="209"/>
      <c r="O76" s="209"/>
      <c r="P76" s="209"/>
      <c r="Q76" s="209"/>
      <c r="R76" s="209"/>
      <c r="T76" s="26"/>
      <c r="V76" s="213"/>
    </row>
    <row r="77" spans="2:27" x14ac:dyDescent="0.2">
      <c r="B77" s="212" t="s">
        <v>176</v>
      </c>
      <c r="C77" s="209"/>
      <c r="D77" s="210"/>
      <c r="E77" s="209"/>
      <c r="F77" s="209"/>
      <c r="G77" s="209"/>
      <c r="H77" s="209"/>
      <c r="I77" s="209"/>
      <c r="J77" s="209"/>
      <c r="K77" s="209"/>
      <c r="L77" s="209"/>
      <c r="M77" s="209"/>
      <c r="N77" s="209"/>
      <c r="O77" s="209"/>
      <c r="P77" s="209"/>
      <c r="Q77" s="209"/>
      <c r="R77" s="209"/>
      <c r="T77" s="26"/>
      <c r="V77" s="213"/>
    </row>
    <row r="78" spans="2:27" ht="40.9" customHeight="1" x14ac:dyDescent="0.2">
      <c r="B78" s="229" t="s">
        <v>217</v>
      </c>
      <c r="C78" s="229"/>
      <c r="D78" s="229"/>
      <c r="E78" s="229"/>
      <c r="F78" s="229"/>
      <c r="G78" s="229"/>
      <c r="H78" s="229"/>
      <c r="I78" s="229"/>
      <c r="J78" s="215"/>
      <c r="K78" s="215"/>
      <c r="L78" s="215"/>
      <c r="M78" s="215"/>
      <c r="N78" s="215"/>
      <c r="O78" s="215"/>
      <c r="P78" s="215"/>
      <c r="Q78" s="215"/>
      <c r="R78" s="215"/>
      <c r="T78" s="26"/>
      <c r="V78" s="216"/>
    </row>
    <row r="79" spans="2:27" s="47" customFormat="1" ht="13.5" thickBot="1" x14ac:dyDescent="0.25">
      <c r="B79" s="153" t="s">
        <v>143</v>
      </c>
      <c r="C79" s="154" t="s">
        <v>144</v>
      </c>
      <c r="E79" s="141" t="s">
        <v>140</v>
      </c>
      <c r="F79" s="142" t="s">
        <v>216</v>
      </c>
      <c r="G79" s="143"/>
      <c r="J79" s="123"/>
      <c r="K79" s="123"/>
      <c r="L79" s="123"/>
      <c r="M79" s="123"/>
      <c r="N79" s="123"/>
      <c r="O79" s="123"/>
      <c r="P79" s="123"/>
      <c r="Q79" s="123"/>
      <c r="R79" s="123"/>
      <c r="T79" s="124"/>
      <c r="U79" s="125"/>
      <c r="V79" s="126"/>
      <c r="W79" s="125"/>
      <c r="X79" s="125"/>
      <c r="Y79" s="125"/>
      <c r="Z79" s="125"/>
      <c r="AA79" s="125"/>
    </row>
    <row r="80" spans="2:27" x14ac:dyDescent="0.2">
      <c r="B80" s="155" t="s">
        <v>145</v>
      </c>
      <c r="C80" s="156">
        <f t="shared" ref="C80:C85" si="2">W87</f>
        <v>55</v>
      </c>
      <c r="E80" s="144" t="s">
        <v>141</v>
      </c>
      <c r="F80" s="118" t="s">
        <v>218</v>
      </c>
      <c r="G80" s="145"/>
      <c r="J80" s="71"/>
      <c r="K80" s="71"/>
      <c r="L80" s="71"/>
      <c r="M80" s="71"/>
      <c r="N80" s="71"/>
      <c r="O80" s="71"/>
      <c r="P80" s="71"/>
      <c r="Q80" s="71"/>
      <c r="R80" s="71"/>
      <c r="T80" s="26"/>
    </row>
    <row r="81" spans="1:27" x14ac:dyDescent="0.2">
      <c r="B81" s="157" t="s">
        <v>182</v>
      </c>
      <c r="C81" s="158">
        <f t="shared" si="2"/>
        <v>56</v>
      </c>
      <c r="E81" s="146"/>
      <c r="F81" s="119" t="s">
        <v>219</v>
      </c>
      <c r="G81" s="147"/>
      <c r="J81" s="44"/>
      <c r="K81" s="44"/>
      <c r="L81" s="44"/>
      <c r="M81" s="44"/>
      <c r="N81" s="44"/>
      <c r="O81" s="44"/>
      <c r="P81" s="44"/>
      <c r="Q81" s="44"/>
      <c r="R81" s="44"/>
      <c r="S81" s="44"/>
      <c r="T81" s="26"/>
    </row>
    <row r="82" spans="1:27" x14ac:dyDescent="0.2">
      <c r="B82" s="157" t="s">
        <v>183</v>
      </c>
      <c r="C82" s="158">
        <f t="shared" si="2"/>
        <v>57</v>
      </c>
      <c r="E82" s="148" t="s">
        <v>142</v>
      </c>
      <c r="F82" s="120" t="s">
        <v>220</v>
      </c>
      <c r="G82" s="149"/>
      <c r="J82" s="71"/>
      <c r="K82" s="71"/>
      <c r="L82" s="71"/>
      <c r="M82" s="71"/>
      <c r="N82" s="71"/>
      <c r="O82" s="71"/>
      <c r="P82" s="71"/>
      <c r="Q82" s="71"/>
      <c r="R82" s="71"/>
      <c r="T82" s="26"/>
    </row>
    <row r="83" spans="1:27" x14ac:dyDescent="0.2">
      <c r="B83" s="157" t="s">
        <v>184</v>
      </c>
      <c r="C83" s="158">
        <f t="shared" si="2"/>
        <v>58</v>
      </c>
      <c r="E83" s="150"/>
      <c r="F83" s="151" t="s">
        <v>219</v>
      </c>
      <c r="G83" s="152"/>
      <c r="T83" s="26"/>
    </row>
    <row r="84" spans="1:27" x14ac:dyDescent="0.2">
      <c r="B84" s="157" t="s">
        <v>185</v>
      </c>
      <c r="C84" s="158">
        <f t="shared" si="2"/>
        <v>59</v>
      </c>
      <c r="T84" s="26"/>
    </row>
    <row r="85" spans="1:27" s="47" customFormat="1" x14ac:dyDescent="0.2">
      <c r="B85" s="159" t="s">
        <v>150</v>
      </c>
      <c r="C85" s="160">
        <f t="shared" si="2"/>
        <v>60</v>
      </c>
      <c r="D85" s="127"/>
      <c r="E85" s="128"/>
      <c r="F85" s="128"/>
      <c r="G85" s="128"/>
      <c r="H85" s="128"/>
      <c r="I85" s="128"/>
      <c r="J85" s="128"/>
      <c r="K85" s="128"/>
      <c r="L85" s="128"/>
      <c r="M85" s="128"/>
      <c r="N85" s="128"/>
      <c r="O85" s="128"/>
      <c r="P85" s="128"/>
      <c r="Q85" s="128"/>
      <c r="R85" s="128"/>
      <c r="T85" s="124"/>
      <c r="U85" s="125"/>
      <c r="V85" s="126"/>
      <c r="W85" s="125"/>
      <c r="X85" s="125"/>
      <c r="Y85" s="125"/>
      <c r="Z85" s="125"/>
      <c r="AA85" s="125"/>
    </row>
    <row r="86" spans="1:27" x14ac:dyDescent="0.2">
      <c r="A86" s="74"/>
      <c r="D86" s="117"/>
      <c r="T86" s="26"/>
    </row>
    <row r="87" spans="1:27" hidden="1" outlineLevel="1" x14ac:dyDescent="0.2">
      <c r="D87" s="117"/>
      <c r="T87" s="26"/>
      <c r="U87" s="121">
        <v>22098</v>
      </c>
      <c r="V87" s="122">
        <v>22462</v>
      </c>
      <c r="W87" s="21">
        <v>55</v>
      </c>
    </row>
    <row r="88" spans="1:27" hidden="1" outlineLevel="1" x14ac:dyDescent="0.2">
      <c r="D88" s="117"/>
      <c r="T88" s="26"/>
      <c r="U88" s="121">
        <v>22463</v>
      </c>
      <c r="V88" s="122">
        <v>22827</v>
      </c>
      <c r="W88" s="21">
        <v>56</v>
      </c>
    </row>
    <row r="89" spans="1:27" hidden="1" outlineLevel="1" x14ac:dyDescent="0.2">
      <c r="D89" s="117"/>
      <c r="T89" s="26"/>
      <c r="U89" s="121">
        <v>22828</v>
      </c>
      <c r="V89" s="122">
        <v>23192</v>
      </c>
      <c r="W89" s="21">
        <v>57</v>
      </c>
    </row>
    <row r="90" spans="1:27" hidden="1" outlineLevel="1" x14ac:dyDescent="0.2">
      <c r="D90" s="117"/>
      <c r="T90" s="26"/>
      <c r="U90" s="121">
        <v>23193</v>
      </c>
      <c r="V90" s="122">
        <v>23558</v>
      </c>
      <c r="W90" s="21">
        <v>58</v>
      </c>
    </row>
    <row r="91" spans="1:27" hidden="1" outlineLevel="1" x14ac:dyDescent="0.2">
      <c r="D91" s="117"/>
      <c r="T91" s="26"/>
      <c r="U91" s="121">
        <v>23559</v>
      </c>
      <c r="V91" s="122"/>
      <c r="W91" s="21">
        <v>59</v>
      </c>
    </row>
    <row r="92" spans="1:27" hidden="1" outlineLevel="1" x14ac:dyDescent="0.2">
      <c r="T92" s="26"/>
      <c r="U92" s="121"/>
      <c r="W92" s="21">
        <v>60</v>
      </c>
    </row>
    <row r="93" spans="1:27" collapsed="1" x14ac:dyDescent="0.2">
      <c r="B93" s="140" t="s">
        <v>165</v>
      </c>
      <c r="T93" s="26"/>
    </row>
    <row r="94" spans="1:27" ht="25.5" customHeight="1" x14ac:dyDescent="0.2">
      <c r="B94" s="229" t="s">
        <v>221</v>
      </c>
      <c r="C94" s="229"/>
      <c r="D94" s="229"/>
      <c r="E94" s="229"/>
      <c r="F94" s="229"/>
      <c r="G94" s="229"/>
      <c r="H94" s="229"/>
      <c r="I94" s="229"/>
      <c r="J94" s="71"/>
      <c r="K94" s="71"/>
      <c r="L94" s="71"/>
      <c r="M94" s="71"/>
      <c r="N94" s="71"/>
      <c r="O94" s="71"/>
      <c r="P94" s="71"/>
      <c r="Q94" s="71"/>
      <c r="R94" s="71"/>
      <c r="T94" s="26"/>
      <c r="V94" s="89"/>
    </row>
    <row r="95" spans="1:27" ht="13.5" thickBot="1" x14ac:dyDescent="0.25">
      <c r="B95" s="153" t="s">
        <v>130</v>
      </c>
      <c r="C95" s="154" t="s">
        <v>196</v>
      </c>
      <c r="D95" s="194"/>
      <c r="E95" s="194"/>
      <c r="F95" s="194"/>
      <c r="G95" s="194"/>
      <c r="H95" s="194"/>
      <c r="I95" s="194"/>
      <c r="T95" s="26"/>
    </row>
    <row r="96" spans="1:27" x14ac:dyDescent="0.2">
      <c r="B96" s="157" t="s">
        <v>197</v>
      </c>
      <c r="C96" s="195" t="s">
        <v>198</v>
      </c>
      <c r="D96" s="194"/>
      <c r="E96" s="194"/>
      <c r="F96" s="194"/>
      <c r="G96" s="194"/>
      <c r="H96" s="194"/>
      <c r="I96" s="194"/>
      <c r="T96" s="26"/>
      <c r="U96" s="121"/>
      <c r="V96" s="121">
        <v>19176</v>
      </c>
      <c r="W96" s="21">
        <v>65</v>
      </c>
    </row>
    <row r="97" spans="2:23" x14ac:dyDescent="0.2">
      <c r="B97" s="157" t="s">
        <v>190</v>
      </c>
      <c r="C97" s="195" t="s">
        <v>193</v>
      </c>
      <c r="D97" s="194"/>
      <c r="E97" s="194"/>
      <c r="F97" s="194"/>
      <c r="G97" s="194"/>
      <c r="H97" s="194"/>
      <c r="I97" s="194"/>
      <c r="T97" s="26"/>
      <c r="U97" s="121">
        <v>19176</v>
      </c>
      <c r="V97" s="122">
        <v>19724</v>
      </c>
      <c r="W97" s="21">
        <v>65.5</v>
      </c>
    </row>
    <row r="98" spans="2:23" x14ac:dyDescent="0.2">
      <c r="B98" s="157" t="s">
        <v>188</v>
      </c>
      <c r="C98" s="195" t="s">
        <v>192</v>
      </c>
      <c r="D98" s="194"/>
      <c r="E98" s="194"/>
      <c r="F98" s="194"/>
      <c r="G98" s="194"/>
      <c r="H98" s="194"/>
      <c r="I98" s="194"/>
      <c r="T98" s="26"/>
      <c r="U98" s="121">
        <v>19725</v>
      </c>
      <c r="V98" s="122">
        <v>20270</v>
      </c>
      <c r="W98" s="21">
        <v>66</v>
      </c>
    </row>
    <row r="99" spans="2:23" x14ac:dyDescent="0.2">
      <c r="B99" s="157" t="s">
        <v>191</v>
      </c>
      <c r="C99" s="195" t="s">
        <v>194</v>
      </c>
      <c r="D99" s="194"/>
      <c r="E99" s="194"/>
      <c r="F99" s="194"/>
      <c r="G99" s="194"/>
      <c r="H99" s="194"/>
      <c r="I99" s="194"/>
      <c r="T99" s="26"/>
      <c r="U99" s="121">
        <v>20271</v>
      </c>
      <c r="V99" s="122">
        <v>20820</v>
      </c>
      <c r="W99" s="21">
        <v>66.5</v>
      </c>
    </row>
    <row r="100" spans="2:23" x14ac:dyDescent="0.2">
      <c r="B100" s="159" t="s">
        <v>189</v>
      </c>
      <c r="C100" s="197" t="s">
        <v>195</v>
      </c>
      <c r="D100" s="194"/>
      <c r="E100" s="194"/>
      <c r="F100" s="194"/>
      <c r="G100" s="194"/>
      <c r="H100" s="194"/>
      <c r="I100" s="194"/>
      <c r="T100" s="26"/>
      <c r="U100" s="121">
        <v>20821</v>
      </c>
      <c r="V100" s="122"/>
      <c r="W100" s="21">
        <v>67</v>
      </c>
    </row>
    <row r="101" spans="2:23" x14ac:dyDescent="0.2">
      <c r="T101" s="26"/>
      <c r="U101" s="121"/>
      <c r="V101" s="122"/>
    </row>
    <row r="102" spans="2:23" x14ac:dyDescent="0.2">
      <c r="B102" s="140" t="s">
        <v>181</v>
      </c>
      <c r="T102" s="26"/>
    </row>
    <row r="103" spans="2:23" x14ac:dyDescent="0.2">
      <c r="B103" s="229" t="s">
        <v>211</v>
      </c>
      <c r="C103" s="229"/>
      <c r="D103" s="229"/>
      <c r="E103" s="229"/>
      <c r="F103" s="229"/>
      <c r="G103" s="229"/>
      <c r="H103" s="229"/>
      <c r="I103" s="229"/>
      <c r="J103" s="71"/>
      <c r="K103" s="71"/>
      <c r="L103" s="71"/>
      <c r="M103" s="71"/>
      <c r="N103" s="71"/>
      <c r="O103" s="71"/>
      <c r="P103" s="71"/>
      <c r="Q103" s="71"/>
      <c r="R103" s="71"/>
      <c r="T103" s="26"/>
      <c r="V103" s="89"/>
    </row>
    <row r="104" spans="2:23" ht="12.75" customHeight="1" x14ac:dyDescent="0.2">
      <c r="B104" s="229" t="str">
        <f>"- Please log onto Staff Services Online (SSO) to check your current leave balances. To forecast the leave balances as of "&amp;TEXT($C$25,"DD MMM YYYY")&amp;" and the gross leave payment, multiply the number of hours by your hourly rate. "</f>
        <v xml:space="preserve">- Please log onto Staff Services Online (SSO) to check your current leave balances. To forecast the leave balances as of 00 Jan 1900 and the gross leave payment, multiply the number of hours by your hourly rate. </v>
      </c>
      <c r="C104" s="229"/>
      <c r="D104" s="229"/>
      <c r="E104" s="229"/>
      <c r="F104" s="229"/>
      <c r="G104" s="229"/>
      <c r="H104" s="229"/>
      <c r="I104" s="229"/>
      <c r="J104" s="71"/>
      <c r="K104" s="71"/>
      <c r="L104" s="71"/>
      <c r="M104" s="71"/>
      <c r="N104" s="71"/>
      <c r="O104" s="71"/>
      <c r="P104" s="71"/>
      <c r="Q104" s="71"/>
      <c r="R104" s="71"/>
      <c r="T104" s="26"/>
      <c r="V104" s="89"/>
    </row>
    <row r="105" spans="2:23" x14ac:dyDescent="0.2">
      <c r="B105" s="40" t="s">
        <v>212</v>
      </c>
      <c r="T105" s="26"/>
    </row>
    <row r="106" spans="2:23" x14ac:dyDescent="0.2">
      <c r="T106" s="26"/>
    </row>
    <row r="107" spans="2:23" x14ac:dyDescent="0.2">
      <c r="T107" s="26"/>
    </row>
    <row r="108" spans="2:23" x14ac:dyDescent="0.2">
      <c r="T108" s="26"/>
    </row>
    <row r="109" spans="2:23" x14ac:dyDescent="0.2">
      <c r="T109" s="26"/>
    </row>
    <row r="110" spans="2:23" x14ac:dyDescent="0.2">
      <c r="T110" s="26"/>
    </row>
    <row r="111" spans="2:23" x14ac:dyDescent="0.2">
      <c r="T111" s="26"/>
    </row>
    <row r="112" spans="2:23" x14ac:dyDescent="0.2">
      <c r="T112" s="26"/>
    </row>
    <row r="113" spans="20:20" x14ac:dyDescent="0.2">
      <c r="T113" s="26"/>
    </row>
    <row r="114" spans="20:20" x14ac:dyDescent="0.2">
      <c r="T114" s="26"/>
    </row>
    <row r="115" spans="20:20" x14ac:dyDescent="0.2">
      <c r="T115" s="26"/>
    </row>
  </sheetData>
  <sheetProtection algorithmName="SHA-512" hashValue="q/4Kd3N6na7hWwhdIHXJxuP111Vi4f3vkxWAIrxhPf74d2bueyGV+pi28yugK0IYbQcX8e0FngEQxWtytNi0IA==" saltValue="KVMZ+qbjtVkgfrBaZYvodg==" spinCount="100000" sheet="1" objects="1" scenarios="1"/>
  <mergeCells count="12">
    <mergeCell ref="B8:H8"/>
    <mergeCell ref="B9:H9"/>
    <mergeCell ref="B66:I66"/>
    <mergeCell ref="B67:I67"/>
    <mergeCell ref="B78:I78"/>
    <mergeCell ref="B103:I103"/>
    <mergeCell ref="B104:I104"/>
    <mergeCell ref="B94:I94"/>
    <mergeCell ref="B75:I75"/>
    <mergeCell ref="B68:I68"/>
    <mergeCell ref="B74:I74"/>
    <mergeCell ref="B71:I71"/>
  </mergeCells>
  <conditionalFormatting sqref="C15:C16">
    <cfRule type="cellIs" dxfId="24" priority="109" operator="equal">
      <formula>""</formula>
    </cfRule>
  </conditionalFormatting>
  <conditionalFormatting sqref="C2">
    <cfRule type="cellIs" dxfId="23" priority="107" operator="equal">
      <formula>""</formula>
    </cfRule>
  </conditionalFormatting>
  <conditionalFormatting sqref="C37">
    <cfRule type="cellIs" dxfId="22" priority="78" operator="equal">
      <formula>""</formula>
    </cfRule>
  </conditionalFormatting>
  <conditionalFormatting sqref="C36">
    <cfRule type="cellIs" dxfId="21" priority="80" operator="equal">
      <formula>""</formula>
    </cfRule>
  </conditionalFormatting>
  <conditionalFormatting sqref="C13">
    <cfRule type="cellIs" dxfId="20" priority="22" operator="equal">
      <formula>""</formula>
    </cfRule>
  </conditionalFormatting>
  <conditionalFormatting sqref="C14">
    <cfRule type="cellIs" dxfId="19" priority="20" operator="equal">
      <formula>""</formula>
    </cfRule>
  </conditionalFormatting>
  <conditionalFormatting sqref="C18">
    <cfRule type="cellIs" dxfId="18" priority="16" operator="notEqual">
      <formula>""</formula>
    </cfRule>
    <cfRule type="expression" dxfId="17" priority="110">
      <formula>$C$1="ACA"</formula>
    </cfRule>
  </conditionalFormatting>
  <conditionalFormatting sqref="C19">
    <cfRule type="cellIs" dxfId="16" priority="15" operator="notEqual">
      <formula>""</formula>
    </cfRule>
    <cfRule type="expression" dxfId="15" priority="111">
      <formula>$C$1="ELT"</formula>
    </cfRule>
  </conditionalFormatting>
  <conditionalFormatting sqref="B18">
    <cfRule type="expression" dxfId="14" priority="112">
      <formula>$C$1="ACA"</formula>
    </cfRule>
  </conditionalFormatting>
  <conditionalFormatting sqref="B19">
    <cfRule type="expression" dxfId="13" priority="113">
      <formula>$C$1="ELT"</formula>
    </cfRule>
  </conditionalFormatting>
  <conditionalFormatting sqref="C22">
    <cfRule type="cellIs" dxfId="12" priority="14" operator="equal">
      <formula>""</formula>
    </cfRule>
  </conditionalFormatting>
  <conditionalFormatting sqref="B14:C16">
    <cfRule type="expression" dxfId="11" priority="13">
      <formula>$C$13="Agreed Salary"</formula>
    </cfRule>
  </conditionalFormatting>
  <conditionalFormatting sqref="B21">
    <cfRule type="expression" dxfId="10" priority="12">
      <formula>$C$13="Agreed Salary"</formula>
    </cfRule>
  </conditionalFormatting>
  <conditionalFormatting sqref="C21">
    <cfRule type="cellIs" dxfId="9" priority="9" operator="notEqual">
      <formula>""</formula>
    </cfRule>
    <cfRule type="expression" dxfId="8" priority="11">
      <formula>$C$13="Agreed Salary"</formula>
    </cfRule>
  </conditionalFormatting>
  <conditionalFormatting sqref="B16:C16">
    <cfRule type="expression" dxfId="7" priority="8">
      <formula>$C$14="Senior Manager"</formula>
    </cfRule>
  </conditionalFormatting>
  <conditionalFormatting sqref="C30">
    <cfRule type="cellIs" dxfId="6" priority="7" operator="equal">
      <formula>""</formula>
    </cfRule>
  </conditionalFormatting>
  <conditionalFormatting sqref="C28">
    <cfRule type="cellIs" dxfId="5" priority="6" operator="equal">
      <formula>""</formula>
    </cfRule>
  </conditionalFormatting>
  <conditionalFormatting sqref="D37">
    <cfRule type="cellIs" dxfId="4" priority="4" operator="equal">
      <formula>""</formula>
    </cfRule>
  </conditionalFormatting>
  <conditionalFormatting sqref="D36">
    <cfRule type="cellIs" dxfId="3" priority="5" operator="equal">
      <formula>""</formula>
    </cfRule>
  </conditionalFormatting>
  <conditionalFormatting sqref="E37">
    <cfRule type="cellIs" dxfId="2" priority="2" operator="equal">
      <formula>""</formula>
    </cfRule>
  </conditionalFormatting>
  <conditionalFormatting sqref="E36">
    <cfRule type="cellIs" dxfId="1" priority="3" operator="equal">
      <formula>""</formula>
    </cfRule>
  </conditionalFormatting>
  <conditionalFormatting sqref="C25">
    <cfRule type="cellIs" dxfId="0" priority="1" operator="equal">
      <formula>""</formula>
    </cfRule>
  </conditionalFormatting>
  <dataValidations count="4">
    <dataValidation allowBlank="1" showInputMessage="1" error="FTE should be ≤ 1._x000a_" sqref="C2" xr:uid="{00000000-0002-0000-0000-000000000000}"/>
    <dataValidation type="list" allowBlank="1" showInputMessage="1" showErrorMessage="1" sqref="C13" xr:uid="{00000000-0002-0000-0000-000001000000}">
      <formula1>"Academic, Professional, Agreed Salary"</formula1>
    </dataValidation>
    <dataValidation type="list" allowBlank="1" showInputMessage="1" showErrorMessage="1" sqref="C15" xr:uid="{00000000-0002-0000-0000-000002000000}">
      <formula1>IF($C$1="Agreed Salary", LIST_AgreedSal,IF($C$1="ACA",List_ACA,IF($C$1="HEO",List_HEO,IF($C$1="Snr",List_Snr,IF($C$1="ELT",List_ELT,IF($C$1="STF",LIST_STF,""))))))</formula1>
    </dataValidation>
    <dataValidation type="decimal" allowBlank="1" showInputMessage="1" showErrorMessage="1" error="The total hours per fortnight should be ≤ 73.5._x000a_" sqref="C22" xr:uid="{00000000-0002-0000-0000-000003000000}">
      <formula1>0</formula1>
      <formula2>73.5</formula2>
    </dataValidation>
  </dataValidations>
  <printOptions horizontalCentered="1"/>
  <pageMargins left="0" right="0" top="0.55118110236220474" bottom="0.35433070866141736"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4000000}">
          <x14:formula1>
            <xm:f>'Lookup_Salary Plan'!$E$30:$E$33</xm:f>
          </x14:formula1>
          <xm:sqref>C18</xm:sqref>
        </x14:dataValidation>
        <x14:dataValidation type="list" allowBlank="1" showInputMessage="1" showErrorMessage="1" xr:uid="{00000000-0002-0000-0000-000005000000}">
          <x14:formula1>
            <xm:f>'Lookup_Salary Plan'!$E$110:$E$112</xm:f>
          </x14:formula1>
          <xm:sqref>C19</xm:sqref>
        </x14:dataValidation>
        <x14:dataValidation type="list" allowBlank="1" showInputMessage="1" showErrorMessage="1" xr:uid="{00000000-0002-0000-0000-000006000000}">
          <x14:formula1>
            <xm:f>Lookup_Others!$F$90:$F$101</xm:f>
          </x14:formula1>
          <xm:sqref>C16</xm:sqref>
        </x14:dataValidation>
        <x14:dataValidation type="list" allowBlank="1" showInputMessage="1" showErrorMessage="1" xr:uid="{00000000-0002-0000-0000-000007000000}">
          <x14:formula1>
            <xm:f>IF($C$13="Academic", BE_Lookup!$K$5, IF($C$13="Professional", BE_Lookup!$L$5:$L$7,""))</xm:f>
          </x14:formula1>
          <xm:sqref>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1"/>
  </sheetPr>
  <dimension ref="A1:L125"/>
  <sheetViews>
    <sheetView showGridLines="0" zoomScale="80" zoomScaleNormal="80" workbookViewId="0">
      <pane xSplit="5" ySplit="4" topLeftCell="F155" activePane="bottomRight" state="frozen"/>
      <selection activeCell="I125" sqref="I125"/>
      <selection pane="topRight" activeCell="I125" sqref="I125"/>
      <selection pane="bottomLeft" activeCell="I125" sqref="I125"/>
      <selection pane="bottomRight" activeCell="A4" sqref="A4:L198"/>
    </sheetView>
  </sheetViews>
  <sheetFormatPr defaultColWidth="8.7109375" defaultRowHeight="12.75" x14ac:dyDescent="0.2"/>
  <cols>
    <col min="1" max="1" width="35.28515625" style="2" customWidth="1"/>
    <col min="2" max="2" width="8.7109375" style="1"/>
    <col min="3" max="3" width="9.42578125" style="1" bestFit="1" customWidth="1"/>
    <col min="4" max="4" width="27.28515625" style="1" bestFit="1" customWidth="1"/>
    <col min="5" max="5" width="14.7109375" style="4" bestFit="1" customWidth="1"/>
    <col min="6" max="10" width="15.7109375" style="12" customWidth="1"/>
    <col min="11" max="11" width="15.28515625" style="12" customWidth="1"/>
    <col min="12" max="12" width="13.7109375" style="1" customWidth="1"/>
    <col min="13" max="14" width="8.7109375" style="1"/>
    <col min="15" max="15" width="27.28515625" style="1" bestFit="1" customWidth="1"/>
    <col min="16" max="16384" width="8.7109375" style="1"/>
  </cols>
  <sheetData>
    <row r="1" spans="1:12" s="3" customFormat="1" x14ac:dyDescent="0.2">
      <c r="A1" s="3">
        <v>1</v>
      </c>
      <c r="B1" s="3">
        <v>2</v>
      </c>
      <c r="C1" s="3">
        <v>3</v>
      </c>
      <c r="D1" s="3">
        <v>4</v>
      </c>
      <c r="E1" s="3">
        <v>5</v>
      </c>
      <c r="F1" s="3">
        <v>6</v>
      </c>
      <c r="G1" s="3">
        <v>7</v>
      </c>
      <c r="H1" s="3">
        <v>8</v>
      </c>
      <c r="I1" s="3">
        <v>9</v>
      </c>
      <c r="J1" s="3">
        <v>10</v>
      </c>
      <c r="K1" s="3">
        <v>11</v>
      </c>
      <c r="L1" s="3">
        <v>12</v>
      </c>
    </row>
    <row r="4" spans="1:12" s="6" customFormat="1" ht="90" thickBot="1" x14ac:dyDescent="0.25">
      <c r="A4" s="20" t="s">
        <v>97</v>
      </c>
      <c r="B4" s="5" t="s">
        <v>2</v>
      </c>
      <c r="C4" s="5" t="s">
        <v>1</v>
      </c>
      <c r="D4" s="5" t="s">
        <v>3</v>
      </c>
      <c r="E4" s="16" t="s">
        <v>90</v>
      </c>
      <c r="F4" s="10" t="s">
        <v>80</v>
      </c>
      <c r="G4" s="10" t="s">
        <v>81</v>
      </c>
      <c r="H4" s="10" t="s">
        <v>82</v>
      </c>
      <c r="I4" s="10" t="s">
        <v>83</v>
      </c>
      <c r="J4" s="10" t="s">
        <v>84</v>
      </c>
      <c r="K4" s="10" t="s">
        <v>213</v>
      </c>
      <c r="L4" s="10" t="s">
        <v>214</v>
      </c>
    </row>
    <row r="5" spans="1:12" x14ac:dyDescent="0.2">
      <c r="A5" s="2" t="str">
        <f>C5&amp;"_"&amp;D5&amp;"_"&amp;E5</f>
        <v>ACA_LEVEL A_1</v>
      </c>
      <c r="B5" s="7" t="s">
        <v>36</v>
      </c>
      <c r="C5" s="7" t="s">
        <v>20</v>
      </c>
      <c r="D5" s="7" t="s">
        <v>85</v>
      </c>
      <c r="E5" s="17">
        <v>1</v>
      </c>
      <c r="F5" s="11">
        <v>65894</v>
      </c>
      <c r="G5" s="11">
        <v>67894</v>
      </c>
      <c r="H5" s="11">
        <v>68912</v>
      </c>
      <c r="I5" s="200">
        <v>70346</v>
      </c>
      <c r="J5" s="11">
        <v>71401</v>
      </c>
      <c r="K5" s="11">
        <v>72829</v>
      </c>
      <c r="L5" s="11">
        <v>75888</v>
      </c>
    </row>
    <row r="6" spans="1:12" x14ac:dyDescent="0.2">
      <c r="A6" s="2" t="str">
        <f t="shared" ref="A6:A69" si="0">C6&amp;"_"&amp;D6&amp;"_"&amp;E6</f>
        <v>ACA_LEVEL A_2</v>
      </c>
      <c r="B6" s="1" t="s">
        <v>36</v>
      </c>
      <c r="C6" s="1" t="s">
        <v>20</v>
      </c>
      <c r="D6" s="1" t="s">
        <v>85</v>
      </c>
      <c r="E6" s="4">
        <v>2</v>
      </c>
      <c r="F6" s="13">
        <v>69662</v>
      </c>
      <c r="G6" s="13">
        <v>71662</v>
      </c>
      <c r="H6" s="13">
        <v>72737</v>
      </c>
      <c r="I6" s="201">
        <v>74228</v>
      </c>
      <c r="J6" s="13">
        <v>75341</v>
      </c>
      <c r="K6" s="13">
        <v>76848</v>
      </c>
      <c r="L6" s="13">
        <v>80076</v>
      </c>
    </row>
    <row r="7" spans="1:12" x14ac:dyDescent="0.2">
      <c r="A7" s="2" t="str">
        <f t="shared" si="0"/>
        <v>ACA_LEVEL A_3</v>
      </c>
      <c r="B7" s="1" t="s">
        <v>36</v>
      </c>
      <c r="C7" s="1" t="s">
        <v>20</v>
      </c>
      <c r="D7" s="1" t="s">
        <v>85</v>
      </c>
      <c r="E7" s="4">
        <v>3</v>
      </c>
      <c r="F7" s="13">
        <v>73423</v>
      </c>
      <c r="G7" s="13">
        <v>75423</v>
      </c>
      <c r="H7" s="13">
        <v>76554</v>
      </c>
      <c r="I7" s="201">
        <v>78102</v>
      </c>
      <c r="J7" s="13">
        <v>79274</v>
      </c>
      <c r="K7" s="13">
        <v>80859</v>
      </c>
      <c r="L7" s="13">
        <v>84255</v>
      </c>
    </row>
    <row r="8" spans="1:12" x14ac:dyDescent="0.2">
      <c r="A8" s="2" t="str">
        <f t="shared" si="0"/>
        <v>ACA_LEVEL A_4</v>
      </c>
      <c r="B8" s="1" t="s">
        <v>36</v>
      </c>
      <c r="C8" s="1" t="s">
        <v>20</v>
      </c>
      <c r="D8" s="1" t="s">
        <v>85</v>
      </c>
      <c r="E8" s="4">
        <v>4</v>
      </c>
      <c r="F8" s="13">
        <v>77187</v>
      </c>
      <c r="G8" s="13">
        <v>79187</v>
      </c>
      <c r="H8" s="13">
        <v>80375</v>
      </c>
      <c r="I8" s="201">
        <v>81981</v>
      </c>
      <c r="J8" s="13">
        <v>83211</v>
      </c>
      <c r="K8" s="13">
        <v>84875</v>
      </c>
      <c r="L8" s="13">
        <v>88440</v>
      </c>
    </row>
    <row r="9" spans="1:12" x14ac:dyDescent="0.2">
      <c r="A9" s="2" t="str">
        <f t="shared" si="0"/>
        <v>ACA_LEVEL A_5</v>
      </c>
      <c r="B9" s="1" t="s">
        <v>36</v>
      </c>
      <c r="C9" s="1" t="s">
        <v>20</v>
      </c>
      <c r="D9" s="1" t="s">
        <v>85</v>
      </c>
      <c r="E9" s="4">
        <v>5</v>
      </c>
      <c r="F9" s="13">
        <v>80246</v>
      </c>
      <c r="G9" s="13">
        <v>82246</v>
      </c>
      <c r="H9" s="13">
        <v>83480</v>
      </c>
      <c r="I9" s="201">
        <v>85132</v>
      </c>
      <c r="J9" s="13">
        <v>86409</v>
      </c>
      <c r="K9" s="13">
        <v>88137</v>
      </c>
      <c r="L9" s="13">
        <v>91839</v>
      </c>
    </row>
    <row r="10" spans="1:12" x14ac:dyDescent="0.2">
      <c r="A10" s="2" t="str">
        <f t="shared" si="0"/>
        <v>ACA_LEVEL A_6</v>
      </c>
      <c r="B10" s="1" t="s">
        <v>36</v>
      </c>
      <c r="C10" s="1" t="s">
        <v>20</v>
      </c>
      <c r="D10" s="1" t="s">
        <v>85</v>
      </c>
      <c r="E10" s="4">
        <v>6</v>
      </c>
      <c r="F10" s="13">
        <v>83307</v>
      </c>
      <c r="G10" s="13">
        <v>85307</v>
      </c>
      <c r="H10" s="13">
        <v>86587</v>
      </c>
      <c r="I10" s="201">
        <v>88286</v>
      </c>
      <c r="J10" s="13">
        <v>89610</v>
      </c>
      <c r="K10" s="13">
        <v>91402</v>
      </c>
      <c r="L10" s="13">
        <v>95241</v>
      </c>
    </row>
    <row r="11" spans="1:12" x14ac:dyDescent="0.2">
      <c r="A11" s="2" t="str">
        <f t="shared" si="0"/>
        <v>ACA_LEVEL A_7</v>
      </c>
      <c r="B11" s="1" t="s">
        <v>36</v>
      </c>
      <c r="C11" s="1" t="s">
        <v>20</v>
      </c>
      <c r="D11" s="1" t="s">
        <v>85</v>
      </c>
      <c r="E11" s="4">
        <v>7</v>
      </c>
      <c r="F11" s="13">
        <v>86368</v>
      </c>
      <c r="G11" s="13">
        <v>88368</v>
      </c>
      <c r="H11" s="13">
        <v>89694</v>
      </c>
      <c r="I11" s="201">
        <v>91439</v>
      </c>
      <c r="J11" s="13">
        <v>92811</v>
      </c>
      <c r="K11" s="13">
        <v>94667</v>
      </c>
      <c r="L11" s="13">
        <v>98643</v>
      </c>
    </row>
    <row r="12" spans="1:12" x14ac:dyDescent="0.2">
      <c r="A12" s="2" t="str">
        <f t="shared" si="0"/>
        <v>ACA_LEVEL A_8</v>
      </c>
      <c r="B12" s="8" t="s">
        <v>36</v>
      </c>
      <c r="C12" s="8" t="s">
        <v>20</v>
      </c>
      <c r="D12" s="8" t="s">
        <v>85</v>
      </c>
      <c r="E12" s="18">
        <v>8</v>
      </c>
      <c r="F12" s="14">
        <v>89425</v>
      </c>
      <c r="G12" s="14">
        <v>91425</v>
      </c>
      <c r="H12" s="14">
        <v>92796</v>
      </c>
      <c r="I12" s="202">
        <v>94588</v>
      </c>
      <c r="J12" s="14">
        <v>96007</v>
      </c>
      <c r="K12" s="14">
        <v>97927</v>
      </c>
      <c r="L12" s="228">
        <v>102040</v>
      </c>
    </row>
    <row r="13" spans="1:12" x14ac:dyDescent="0.2">
      <c r="A13" s="2" t="str">
        <f t="shared" si="0"/>
        <v>ACA_LEVEL B_1</v>
      </c>
      <c r="B13" s="9" t="s">
        <v>21</v>
      </c>
      <c r="C13" s="9" t="s">
        <v>20</v>
      </c>
      <c r="D13" s="9" t="s">
        <v>86</v>
      </c>
      <c r="E13" s="19">
        <v>1</v>
      </c>
      <c r="F13" s="15">
        <v>94135</v>
      </c>
      <c r="G13" s="15">
        <v>96135</v>
      </c>
      <c r="H13" s="15">
        <v>97577</v>
      </c>
      <c r="I13" s="203">
        <v>99441</v>
      </c>
      <c r="J13" s="15">
        <v>100933</v>
      </c>
      <c r="K13" s="12">
        <v>102952</v>
      </c>
      <c r="L13" s="13">
        <v>107276</v>
      </c>
    </row>
    <row r="14" spans="1:12" x14ac:dyDescent="0.2">
      <c r="A14" s="2" t="str">
        <f t="shared" si="0"/>
        <v>ACA_LEVEL B_2</v>
      </c>
      <c r="B14" s="1" t="s">
        <v>21</v>
      </c>
      <c r="C14" s="1" t="s">
        <v>20</v>
      </c>
      <c r="D14" s="1" t="s">
        <v>86</v>
      </c>
      <c r="E14" s="4">
        <v>2</v>
      </c>
      <c r="F14" s="13">
        <v>97666</v>
      </c>
      <c r="G14" s="13">
        <v>99666</v>
      </c>
      <c r="H14" s="13">
        <v>101161</v>
      </c>
      <c r="I14" s="201">
        <v>103078</v>
      </c>
      <c r="J14" s="13">
        <v>104624</v>
      </c>
      <c r="K14" s="12">
        <v>106716</v>
      </c>
      <c r="L14" s="13">
        <v>111198</v>
      </c>
    </row>
    <row r="15" spans="1:12" x14ac:dyDescent="0.2">
      <c r="A15" s="2" t="str">
        <f t="shared" si="0"/>
        <v>ACA_LEVEL B_3</v>
      </c>
      <c r="B15" s="1" t="s">
        <v>21</v>
      </c>
      <c r="C15" s="1" t="s">
        <v>20</v>
      </c>
      <c r="D15" s="1" t="s">
        <v>86</v>
      </c>
      <c r="E15" s="4">
        <v>3</v>
      </c>
      <c r="F15" s="13">
        <v>101190</v>
      </c>
      <c r="G15" s="13">
        <v>103190</v>
      </c>
      <c r="H15" s="13">
        <v>104738</v>
      </c>
      <c r="I15" s="201">
        <v>106709</v>
      </c>
      <c r="J15" s="13">
        <v>108310</v>
      </c>
      <c r="K15" s="12">
        <v>110476</v>
      </c>
      <c r="L15" s="13">
        <v>115116</v>
      </c>
    </row>
    <row r="16" spans="1:12" x14ac:dyDescent="0.2">
      <c r="A16" s="2" t="str">
        <f t="shared" si="0"/>
        <v>ACA_LEVEL B_4</v>
      </c>
      <c r="B16" s="1" t="s">
        <v>21</v>
      </c>
      <c r="C16" s="1" t="s">
        <v>20</v>
      </c>
      <c r="D16" s="1" t="s">
        <v>86</v>
      </c>
      <c r="E16" s="4">
        <v>4</v>
      </c>
      <c r="F16" s="13">
        <v>104724</v>
      </c>
      <c r="G16" s="13">
        <v>106724</v>
      </c>
      <c r="H16" s="13">
        <v>108325</v>
      </c>
      <c r="I16" s="201">
        <v>110350</v>
      </c>
      <c r="J16" s="13">
        <v>112005</v>
      </c>
      <c r="K16" s="12">
        <v>114245</v>
      </c>
      <c r="L16" s="13">
        <v>119043</v>
      </c>
    </row>
    <row r="17" spans="1:12" x14ac:dyDescent="0.2">
      <c r="A17" s="2" t="str">
        <f t="shared" si="0"/>
        <v>ACA_LEVEL B_5</v>
      </c>
      <c r="B17" s="1" t="s">
        <v>21</v>
      </c>
      <c r="C17" s="1" t="s">
        <v>20</v>
      </c>
      <c r="D17" s="1" t="s">
        <v>86</v>
      </c>
      <c r="E17" s="4">
        <v>5</v>
      </c>
      <c r="F17" s="13">
        <v>108251</v>
      </c>
      <c r="G17" s="13">
        <v>110251</v>
      </c>
      <c r="H17" s="13">
        <v>111905</v>
      </c>
      <c r="I17" s="201">
        <v>113984</v>
      </c>
      <c r="J17" s="13">
        <v>115694</v>
      </c>
      <c r="K17" s="13">
        <v>118008</v>
      </c>
      <c r="L17" s="13">
        <v>122964</v>
      </c>
    </row>
    <row r="18" spans="1:12" x14ac:dyDescent="0.2">
      <c r="A18" s="2" t="str">
        <f t="shared" si="0"/>
        <v>ACA_LEVEL B_6</v>
      </c>
      <c r="B18" s="8" t="s">
        <v>21</v>
      </c>
      <c r="C18" s="8" t="s">
        <v>20</v>
      </c>
      <c r="D18" s="8" t="s">
        <v>86</v>
      </c>
      <c r="E18" s="18">
        <v>6</v>
      </c>
      <c r="F18" s="14">
        <v>111788</v>
      </c>
      <c r="G18" s="14">
        <v>113788</v>
      </c>
      <c r="H18" s="14">
        <v>115495</v>
      </c>
      <c r="I18" s="202">
        <v>117627</v>
      </c>
      <c r="J18" s="14">
        <v>119391</v>
      </c>
      <c r="K18" s="14">
        <v>121779</v>
      </c>
      <c r="L18" s="228">
        <v>126894</v>
      </c>
    </row>
    <row r="19" spans="1:12" x14ac:dyDescent="0.2">
      <c r="A19" s="2" t="str">
        <f t="shared" si="0"/>
        <v>ACA_LEVEL C_1</v>
      </c>
      <c r="B19" s="1" t="s">
        <v>29</v>
      </c>
      <c r="C19" s="1" t="s">
        <v>20</v>
      </c>
      <c r="D19" s="1" t="s">
        <v>87</v>
      </c>
      <c r="E19" s="4">
        <v>1</v>
      </c>
      <c r="F19" s="13">
        <v>115310</v>
      </c>
      <c r="G19" s="13">
        <v>117310</v>
      </c>
      <c r="H19" s="13">
        <v>119070</v>
      </c>
      <c r="I19" s="201">
        <v>121256</v>
      </c>
      <c r="J19" s="13">
        <v>123075</v>
      </c>
      <c r="K19" s="13">
        <v>125537</v>
      </c>
      <c r="L19" s="13">
        <v>130810</v>
      </c>
    </row>
    <row r="20" spans="1:12" x14ac:dyDescent="0.2">
      <c r="A20" s="2" t="str">
        <f t="shared" si="0"/>
        <v>ACA_LEVEL C_2</v>
      </c>
      <c r="B20" s="1" t="s">
        <v>29</v>
      </c>
      <c r="C20" s="1" t="s">
        <v>20</v>
      </c>
      <c r="D20" s="1" t="s">
        <v>87</v>
      </c>
      <c r="E20" s="4">
        <v>2</v>
      </c>
      <c r="F20" s="13">
        <v>118843</v>
      </c>
      <c r="G20" s="13">
        <v>120843</v>
      </c>
      <c r="H20" s="13">
        <v>122656</v>
      </c>
      <c r="I20" s="201">
        <v>124896</v>
      </c>
      <c r="J20" s="13">
        <v>126769</v>
      </c>
      <c r="K20" s="13">
        <v>129304</v>
      </c>
      <c r="L20" s="13">
        <v>134735</v>
      </c>
    </row>
    <row r="21" spans="1:12" x14ac:dyDescent="0.2">
      <c r="A21" s="2" t="str">
        <f t="shared" si="0"/>
        <v>ACA_LEVEL C_3</v>
      </c>
      <c r="B21" s="1" t="s">
        <v>29</v>
      </c>
      <c r="C21" s="1" t="s">
        <v>20</v>
      </c>
      <c r="D21" s="1" t="s">
        <v>87</v>
      </c>
      <c r="E21" s="4">
        <v>3</v>
      </c>
      <c r="F21" s="13">
        <v>122370</v>
      </c>
      <c r="G21" s="13">
        <v>124370</v>
      </c>
      <c r="H21" s="13">
        <v>126236</v>
      </c>
      <c r="I21" s="201">
        <v>128530</v>
      </c>
      <c r="J21" s="13">
        <v>130458</v>
      </c>
      <c r="K21" s="13">
        <v>133067</v>
      </c>
      <c r="L21" s="13">
        <v>138656</v>
      </c>
    </row>
    <row r="22" spans="1:12" x14ac:dyDescent="0.2">
      <c r="A22" s="2" t="str">
        <f t="shared" si="0"/>
        <v>ACA_LEVEL C_4</v>
      </c>
      <c r="B22" s="1" t="s">
        <v>29</v>
      </c>
      <c r="C22" s="1" t="s">
        <v>20</v>
      </c>
      <c r="D22" s="1" t="s">
        <v>87</v>
      </c>
      <c r="E22" s="4">
        <v>4</v>
      </c>
      <c r="F22" s="13">
        <v>125899</v>
      </c>
      <c r="G22" s="13">
        <v>127899</v>
      </c>
      <c r="H22" s="13">
        <v>129817</v>
      </c>
      <c r="I22" s="201">
        <v>132164</v>
      </c>
      <c r="J22" s="13">
        <v>134146</v>
      </c>
      <c r="K22" s="13">
        <v>136829</v>
      </c>
      <c r="L22" s="13">
        <v>142576</v>
      </c>
    </row>
    <row r="23" spans="1:12" x14ac:dyDescent="0.2">
      <c r="A23" s="2" t="str">
        <f t="shared" si="0"/>
        <v>ACA_LEVEL C_5</v>
      </c>
      <c r="B23" s="1" t="s">
        <v>29</v>
      </c>
      <c r="C23" s="1" t="s">
        <v>20</v>
      </c>
      <c r="D23" s="1" t="s">
        <v>87</v>
      </c>
      <c r="E23" s="4">
        <v>5</v>
      </c>
      <c r="F23" s="13">
        <v>129429</v>
      </c>
      <c r="G23" s="13">
        <v>131429</v>
      </c>
      <c r="H23" s="13">
        <v>133400</v>
      </c>
      <c r="I23" s="201">
        <v>135801</v>
      </c>
      <c r="J23" s="13">
        <v>137838</v>
      </c>
      <c r="K23" s="13">
        <v>140595</v>
      </c>
      <c r="L23" s="13">
        <v>146500</v>
      </c>
    </row>
    <row r="24" spans="1:12" x14ac:dyDescent="0.2">
      <c r="A24" s="2" t="str">
        <f t="shared" si="0"/>
        <v>ACA_LEVEL C_6</v>
      </c>
      <c r="B24" s="8" t="s">
        <v>29</v>
      </c>
      <c r="C24" s="8" t="s">
        <v>20</v>
      </c>
      <c r="D24" s="8" t="s">
        <v>87</v>
      </c>
      <c r="E24" s="18">
        <v>6</v>
      </c>
      <c r="F24" s="14">
        <v>132966</v>
      </c>
      <c r="G24" s="14">
        <v>134966</v>
      </c>
      <c r="H24" s="14">
        <v>136990</v>
      </c>
      <c r="I24" s="202">
        <v>139445</v>
      </c>
      <c r="J24" s="14">
        <v>141537</v>
      </c>
      <c r="K24" s="14">
        <v>144368</v>
      </c>
      <c r="L24" s="228">
        <v>150431</v>
      </c>
    </row>
    <row r="25" spans="1:12" x14ac:dyDescent="0.2">
      <c r="A25" s="2" t="str">
        <f t="shared" si="0"/>
        <v>ACA_LEVEL D_1</v>
      </c>
      <c r="B25" s="9" t="s">
        <v>39</v>
      </c>
      <c r="C25" s="9" t="s">
        <v>20</v>
      </c>
      <c r="D25" s="9" t="s">
        <v>88</v>
      </c>
      <c r="E25" s="19">
        <v>1</v>
      </c>
      <c r="F25" s="15">
        <v>138845</v>
      </c>
      <c r="G25" s="15">
        <v>140845</v>
      </c>
      <c r="H25" s="15">
        <v>142958</v>
      </c>
      <c r="I25" s="203">
        <v>145502</v>
      </c>
      <c r="J25" s="15">
        <v>147685</v>
      </c>
      <c r="K25" s="15">
        <v>150639</v>
      </c>
      <c r="L25" s="13">
        <v>156966</v>
      </c>
    </row>
    <row r="26" spans="1:12" x14ac:dyDescent="0.2">
      <c r="A26" s="2" t="str">
        <f t="shared" si="0"/>
        <v>ACA_LEVEL D_2</v>
      </c>
      <c r="B26" s="1" t="s">
        <v>39</v>
      </c>
      <c r="C26" s="1" t="s">
        <v>20</v>
      </c>
      <c r="D26" s="1" t="s">
        <v>88</v>
      </c>
      <c r="E26" s="4">
        <v>2</v>
      </c>
      <c r="F26" s="13">
        <v>143549</v>
      </c>
      <c r="G26" s="13">
        <v>145549</v>
      </c>
      <c r="H26" s="13">
        <v>147732</v>
      </c>
      <c r="I26" s="201">
        <v>150348</v>
      </c>
      <c r="J26" s="13">
        <v>152603</v>
      </c>
      <c r="K26" s="13">
        <v>155655</v>
      </c>
      <c r="L26" s="13">
        <v>162193</v>
      </c>
    </row>
    <row r="27" spans="1:12" x14ac:dyDescent="0.2">
      <c r="A27" s="2" t="str">
        <f t="shared" si="0"/>
        <v>ACA_LEVEL D_3</v>
      </c>
      <c r="B27" s="1" t="s">
        <v>39</v>
      </c>
      <c r="C27" s="1" t="s">
        <v>20</v>
      </c>
      <c r="D27" s="1" t="s">
        <v>88</v>
      </c>
      <c r="E27" s="4">
        <v>3</v>
      </c>
      <c r="F27" s="13">
        <v>148263</v>
      </c>
      <c r="G27" s="13">
        <v>150263</v>
      </c>
      <c r="H27" s="13">
        <v>152517</v>
      </c>
      <c r="I27" s="201">
        <v>155205</v>
      </c>
      <c r="J27" s="13">
        <v>157533</v>
      </c>
      <c r="K27" s="13">
        <v>160684</v>
      </c>
      <c r="L27" s="13">
        <v>167433</v>
      </c>
    </row>
    <row r="28" spans="1:12" x14ac:dyDescent="0.2">
      <c r="A28" s="2" t="str">
        <f t="shared" si="0"/>
        <v>ACA_LEVEL D_4</v>
      </c>
      <c r="B28" s="8" t="s">
        <v>39</v>
      </c>
      <c r="C28" s="8" t="s">
        <v>20</v>
      </c>
      <c r="D28" s="8" t="s">
        <v>88</v>
      </c>
      <c r="E28" s="18">
        <v>4</v>
      </c>
      <c r="F28" s="14">
        <v>152965</v>
      </c>
      <c r="G28" s="14">
        <v>154965</v>
      </c>
      <c r="H28" s="14">
        <v>157289</v>
      </c>
      <c r="I28" s="202">
        <v>160048</v>
      </c>
      <c r="J28" s="14">
        <v>162449</v>
      </c>
      <c r="K28" s="14">
        <v>165698</v>
      </c>
      <c r="L28" s="228">
        <v>172657</v>
      </c>
    </row>
    <row r="29" spans="1:12" x14ac:dyDescent="0.2">
      <c r="A29" s="2" t="str">
        <f t="shared" si="0"/>
        <v>ACA_LEVEL E_1</v>
      </c>
      <c r="B29" s="1" t="s">
        <v>26</v>
      </c>
      <c r="C29" s="1" t="s">
        <v>20</v>
      </c>
      <c r="D29" s="1" t="s">
        <v>89</v>
      </c>
      <c r="E29" s="4">
        <v>1</v>
      </c>
      <c r="F29" s="13">
        <v>178851</v>
      </c>
      <c r="G29" s="13">
        <v>180851</v>
      </c>
      <c r="H29" s="13">
        <v>183564</v>
      </c>
      <c r="I29" s="201">
        <v>186717</v>
      </c>
      <c r="J29" s="13">
        <v>189518</v>
      </c>
      <c r="K29" s="13">
        <v>193308</v>
      </c>
      <c r="L29" s="228">
        <v>201427</v>
      </c>
    </row>
    <row r="30" spans="1:12" x14ac:dyDescent="0.2">
      <c r="A30" s="2" t="str">
        <f t="shared" si="0"/>
        <v>__Clinical</v>
      </c>
      <c r="E30" s="4" t="s">
        <v>112</v>
      </c>
      <c r="F30" s="13">
        <v>30957</v>
      </c>
      <c r="G30" s="13">
        <v>31421</v>
      </c>
      <c r="H30" s="13">
        <v>31892</v>
      </c>
      <c r="I30" s="201">
        <v>32380</v>
      </c>
      <c r="J30" s="13">
        <v>32866</v>
      </c>
      <c r="K30" s="13">
        <v>33523</v>
      </c>
      <c r="L30" s="13">
        <v>34931</v>
      </c>
    </row>
    <row r="31" spans="1:12" x14ac:dyDescent="0.2">
      <c r="A31" s="2" t="str">
        <f t="shared" si="0"/>
        <v>__Para-Clinical</v>
      </c>
      <c r="E31" s="4" t="s">
        <v>113</v>
      </c>
      <c r="F31" s="13">
        <v>20672</v>
      </c>
      <c r="G31" s="13">
        <v>20982</v>
      </c>
      <c r="H31" s="13">
        <v>21297</v>
      </c>
      <c r="I31" s="201">
        <v>21623</v>
      </c>
      <c r="J31" s="13">
        <v>21947</v>
      </c>
      <c r="K31" s="13">
        <v>22386</v>
      </c>
      <c r="L31" s="13">
        <v>23326</v>
      </c>
    </row>
    <row r="32" spans="1:12" x14ac:dyDescent="0.2">
      <c r="A32" s="2" t="str">
        <f t="shared" si="0"/>
        <v>__Pre-Clinical</v>
      </c>
      <c r="E32" s="4" t="s">
        <v>114</v>
      </c>
      <c r="F32" s="13">
        <v>15503</v>
      </c>
      <c r="G32" s="13">
        <v>15736</v>
      </c>
      <c r="H32" s="13">
        <v>15972</v>
      </c>
      <c r="I32" s="201">
        <v>16216</v>
      </c>
      <c r="J32" s="13">
        <v>16459</v>
      </c>
      <c r="K32" s="13">
        <v>16788</v>
      </c>
      <c r="L32" s="13">
        <v>17493</v>
      </c>
    </row>
    <row r="33" spans="1:12" x14ac:dyDescent="0.2">
      <c r="A33" s="2" t="str">
        <f t="shared" si="0"/>
        <v>__Dental</v>
      </c>
      <c r="B33" s="8"/>
      <c r="C33" s="8"/>
      <c r="D33" s="8"/>
      <c r="E33" s="18" t="s">
        <v>70</v>
      </c>
      <c r="F33" s="14">
        <v>15503</v>
      </c>
      <c r="G33" s="14">
        <v>15736</v>
      </c>
      <c r="H33" s="14">
        <v>15972</v>
      </c>
      <c r="I33" s="202">
        <v>16216</v>
      </c>
      <c r="J33" s="14">
        <v>16459</v>
      </c>
      <c r="K33" s="14">
        <v>16788</v>
      </c>
      <c r="L33" s="228">
        <v>17493</v>
      </c>
    </row>
    <row r="34" spans="1:12" x14ac:dyDescent="0.2">
      <c r="A34" s="2" t="str">
        <f t="shared" si="0"/>
        <v>HEO_HEO Level 1_1</v>
      </c>
      <c r="B34" s="22" t="s">
        <v>92</v>
      </c>
      <c r="C34" s="9" t="s">
        <v>32</v>
      </c>
      <c r="D34" s="9" t="s">
        <v>91</v>
      </c>
      <c r="E34" s="19">
        <v>1</v>
      </c>
      <c r="F34" s="15">
        <v>31998</v>
      </c>
      <c r="G34" s="15">
        <v>33998</v>
      </c>
      <c r="H34" s="15">
        <v>34508</v>
      </c>
      <c r="I34" s="203">
        <v>35426</v>
      </c>
      <c r="J34" s="15">
        <v>35957</v>
      </c>
      <c r="K34" s="15">
        <v>36676</v>
      </c>
      <c r="L34" s="13">
        <v>38216</v>
      </c>
    </row>
    <row r="35" spans="1:12" x14ac:dyDescent="0.2">
      <c r="A35" s="2" t="str">
        <f t="shared" si="0"/>
        <v>HEO_HEO Level 1_2</v>
      </c>
      <c r="B35" s="1" t="s">
        <v>92</v>
      </c>
      <c r="C35" s="1" t="s">
        <v>32</v>
      </c>
      <c r="D35" s="1" t="s">
        <v>91</v>
      </c>
      <c r="E35" s="4">
        <v>2</v>
      </c>
      <c r="F35" s="13">
        <v>37026</v>
      </c>
      <c r="G35" s="13">
        <v>39026</v>
      </c>
      <c r="H35" s="13">
        <v>39611</v>
      </c>
      <c r="I35" s="201">
        <v>40605</v>
      </c>
      <c r="J35" s="13">
        <v>41214</v>
      </c>
      <c r="K35" s="13">
        <v>42038</v>
      </c>
      <c r="L35" s="13">
        <v>43804</v>
      </c>
    </row>
    <row r="36" spans="1:12" x14ac:dyDescent="0.2">
      <c r="A36" s="2" t="str">
        <f t="shared" si="0"/>
        <v>HEO_HEO Level 1_3</v>
      </c>
      <c r="B36" s="1" t="s">
        <v>92</v>
      </c>
      <c r="C36" s="1" t="s">
        <v>32</v>
      </c>
      <c r="D36" s="1" t="s">
        <v>91</v>
      </c>
      <c r="E36" s="4">
        <v>3</v>
      </c>
      <c r="F36" s="13">
        <v>41598</v>
      </c>
      <c r="G36" s="13">
        <v>43598</v>
      </c>
      <c r="H36" s="13">
        <v>44252</v>
      </c>
      <c r="I36" s="201">
        <v>45316</v>
      </c>
      <c r="J36" s="13">
        <v>45996</v>
      </c>
      <c r="K36" s="13">
        <v>46916</v>
      </c>
      <c r="L36" s="13">
        <v>48886</v>
      </c>
    </row>
    <row r="37" spans="1:12" x14ac:dyDescent="0.2">
      <c r="A37" s="2" t="str">
        <f t="shared" si="0"/>
        <v>HEO_HEO Level 1_4</v>
      </c>
      <c r="B37" s="1" t="s">
        <v>92</v>
      </c>
      <c r="C37" s="1" t="s">
        <v>32</v>
      </c>
      <c r="D37" s="1" t="s">
        <v>91</v>
      </c>
      <c r="E37" s="4">
        <v>4</v>
      </c>
      <c r="F37" s="13">
        <v>45712</v>
      </c>
      <c r="G37" s="13">
        <v>47712</v>
      </c>
      <c r="H37" s="13">
        <v>48428</v>
      </c>
      <c r="I37" s="201">
        <v>49554</v>
      </c>
      <c r="J37" s="13">
        <v>50297</v>
      </c>
      <c r="K37" s="13">
        <v>51303</v>
      </c>
      <c r="L37" s="13">
        <v>53458</v>
      </c>
    </row>
    <row r="38" spans="1:12" x14ac:dyDescent="0.2">
      <c r="A38" s="2" t="str">
        <f t="shared" si="0"/>
        <v>HEO_HEO Level 1_5</v>
      </c>
      <c r="B38" s="1" t="s">
        <v>92</v>
      </c>
      <c r="C38" s="1" t="s">
        <v>32</v>
      </c>
      <c r="D38" s="1" t="s">
        <v>91</v>
      </c>
      <c r="E38" s="4">
        <v>5</v>
      </c>
      <c r="F38" s="13">
        <v>46227</v>
      </c>
      <c r="G38" s="13">
        <v>48227</v>
      </c>
      <c r="H38" s="13">
        <v>48950</v>
      </c>
      <c r="I38" s="201">
        <v>50084</v>
      </c>
      <c r="J38" s="13">
        <v>50835</v>
      </c>
      <c r="K38" s="13">
        <v>51852</v>
      </c>
      <c r="L38" s="13">
        <v>54030</v>
      </c>
    </row>
    <row r="39" spans="1:12" x14ac:dyDescent="0.2">
      <c r="A39" s="2" t="str">
        <f t="shared" si="0"/>
        <v>HEO_HEO Level 1_6</v>
      </c>
      <c r="B39" s="1" t="s">
        <v>92</v>
      </c>
      <c r="C39" s="1" t="s">
        <v>32</v>
      </c>
      <c r="D39" s="1" t="s">
        <v>91</v>
      </c>
      <c r="E39" s="4">
        <v>6</v>
      </c>
      <c r="F39" s="13">
        <v>47006</v>
      </c>
      <c r="G39" s="13">
        <v>49006</v>
      </c>
      <c r="H39" s="13">
        <v>49741</v>
      </c>
      <c r="I39" s="201">
        <v>50887</v>
      </c>
      <c r="J39" s="13">
        <v>51650</v>
      </c>
      <c r="K39" s="13">
        <v>52683</v>
      </c>
      <c r="L39" s="13">
        <v>54896</v>
      </c>
    </row>
    <row r="40" spans="1:12" x14ac:dyDescent="0.2">
      <c r="A40" s="2" t="str">
        <f t="shared" si="0"/>
        <v>HEO_HEO Level 1_7</v>
      </c>
      <c r="B40" s="8" t="s">
        <v>92</v>
      </c>
      <c r="C40" s="8" t="s">
        <v>32</v>
      </c>
      <c r="D40" s="8" t="s">
        <v>91</v>
      </c>
      <c r="E40" s="18">
        <v>7</v>
      </c>
      <c r="F40" s="14">
        <v>47784</v>
      </c>
      <c r="G40" s="14">
        <v>49784</v>
      </c>
      <c r="H40" s="14">
        <v>50531</v>
      </c>
      <c r="I40" s="202">
        <v>51689</v>
      </c>
      <c r="J40" s="14">
        <v>52464</v>
      </c>
      <c r="K40" s="14">
        <v>53513</v>
      </c>
      <c r="L40" s="228">
        <v>55761</v>
      </c>
    </row>
    <row r="41" spans="1:12" x14ac:dyDescent="0.2">
      <c r="A41" s="2" t="str">
        <f t="shared" si="0"/>
        <v>HEO_HEO Level 2_1</v>
      </c>
      <c r="B41" s="1" t="s">
        <v>54</v>
      </c>
      <c r="C41" s="1" t="s">
        <v>32</v>
      </c>
      <c r="D41" s="1" t="s">
        <v>55</v>
      </c>
      <c r="E41" s="4">
        <v>1</v>
      </c>
      <c r="F41" s="12">
        <v>34539</v>
      </c>
      <c r="G41" s="12">
        <v>36539</v>
      </c>
      <c r="H41" s="12">
        <v>37087</v>
      </c>
      <c r="I41" s="204">
        <v>38043</v>
      </c>
      <c r="J41" s="12">
        <v>38614</v>
      </c>
      <c r="K41" s="12">
        <v>39386</v>
      </c>
      <c r="L41" s="13">
        <v>41040</v>
      </c>
    </row>
    <row r="42" spans="1:12" x14ac:dyDescent="0.2">
      <c r="A42" s="2" t="str">
        <f t="shared" si="0"/>
        <v>HEO_HEO Level 2_2</v>
      </c>
      <c r="B42" s="1" t="s">
        <v>54</v>
      </c>
      <c r="C42" s="1" t="s">
        <v>32</v>
      </c>
      <c r="D42" s="1" t="s">
        <v>55</v>
      </c>
      <c r="E42" s="4">
        <v>2</v>
      </c>
      <c r="F42" s="12">
        <v>39969</v>
      </c>
      <c r="G42" s="12">
        <v>41969</v>
      </c>
      <c r="H42" s="12">
        <v>42599</v>
      </c>
      <c r="I42" s="204">
        <v>43638</v>
      </c>
      <c r="J42" s="12">
        <v>44293</v>
      </c>
      <c r="K42" s="12">
        <v>45179</v>
      </c>
      <c r="L42" s="13">
        <v>47077</v>
      </c>
    </row>
    <row r="43" spans="1:12" x14ac:dyDescent="0.2">
      <c r="A43" s="2" t="str">
        <f t="shared" si="0"/>
        <v>HEO_HEO Level 2_3</v>
      </c>
      <c r="B43" s="1" t="s">
        <v>54</v>
      </c>
      <c r="C43" s="1" t="s">
        <v>32</v>
      </c>
      <c r="D43" s="1" t="s">
        <v>55</v>
      </c>
      <c r="E43" s="4">
        <v>3</v>
      </c>
      <c r="F43" s="12">
        <v>44902</v>
      </c>
      <c r="G43" s="12">
        <v>46902</v>
      </c>
      <c r="H43" s="12">
        <v>47606</v>
      </c>
      <c r="I43" s="204">
        <v>48720</v>
      </c>
      <c r="J43" s="12">
        <v>49451</v>
      </c>
      <c r="K43" s="12">
        <v>50440</v>
      </c>
      <c r="L43" s="13">
        <v>52558</v>
      </c>
    </row>
    <row r="44" spans="1:12" x14ac:dyDescent="0.2">
      <c r="A44" s="2" t="str">
        <f t="shared" si="0"/>
        <v>HEO_HEO Level 2_4</v>
      </c>
      <c r="B44" s="1" t="s">
        <v>54</v>
      </c>
      <c r="C44" s="1" t="s">
        <v>32</v>
      </c>
      <c r="D44" s="1" t="s">
        <v>55</v>
      </c>
      <c r="E44" s="4">
        <v>4</v>
      </c>
      <c r="F44" s="12">
        <v>49342</v>
      </c>
      <c r="G44" s="12">
        <v>51342</v>
      </c>
      <c r="H44" s="12">
        <v>52112</v>
      </c>
      <c r="I44" s="204">
        <v>53294</v>
      </c>
      <c r="J44" s="12">
        <v>54093</v>
      </c>
      <c r="K44" s="12">
        <v>55175</v>
      </c>
      <c r="L44" s="13">
        <v>57492</v>
      </c>
    </row>
    <row r="45" spans="1:12" x14ac:dyDescent="0.2">
      <c r="A45" s="2" t="str">
        <f t="shared" si="0"/>
        <v>HEO_HEO Level 2_5</v>
      </c>
      <c r="B45" s="1" t="s">
        <v>54</v>
      </c>
      <c r="C45" s="1" t="s">
        <v>32</v>
      </c>
      <c r="D45" s="1" t="s">
        <v>55</v>
      </c>
      <c r="E45" s="4">
        <v>5</v>
      </c>
      <c r="F45" s="12">
        <v>50383</v>
      </c>
      <c r="G45" s="12">
        <v>52383</v>
      </c>
      <c r="H45" s="12">
        <v>53169</v>
      </c>
      <c r="I45" s="204">
        <v>54367</v>
      </c>
      <c r="J45" s="12">
        <v>55183</v>
      </c>
      <c r="K45" s="12">
        <v>56287</v>
      </c>
      <c r="L45" s="13">
        <v>58651</v>
      </c>
    </row>
    <row r="46" spans="1:12" x14ac:dyDescent="0.2">
      <c r="A46" s="2" t="str">
        <f t="shared" si="0"/>
        <v>HEO_HEO Level 2_6</v>
      </c>
      <c r="B46" s="1" t="s">
        <v>54</v>
      </c>
      <c r="C46" s="1" t="s">
        <v>32</v>
      </c>
      <c r="D46" s="1" t="s">
        <v>55</v>
      </c>
      <c r="E46" s="4">
        <v>6</v>
      </c>
      <c r="F46" s="12">
        <v>51422</v>
      </c>
      <c r="G46" s="12">
        <v>53422</v>
      </c>
      <c r="H46" s="12">
        <v>54223</v>
      </c>
      <c r="I46" s="204">
        <v>55436</v>
      </c>
      <c r="J46" s="12">
        <v>56268</v>
      </c>
      <c r="K46" s="12">
        <v>57393</v>
      </c>
      <c r="L46" s="13">
        <v>59804</v>
      </c>
    </row>
    <row r="47" spans="1:12" x14ac:dyDescent="0.2">
      <c r="A47" s="2" t="str">
        <f t="shared" si="0"/>
        <v>HEO_HEO Level 2_7</v>
      </c>
      <c r="B47" s="8" t="s">
        <v>54</v>
      </c>
      <c r="C47" s="8" t="s">
        <v>32</v>
      </c>
      <c r="D47" s="8" t="s">
        <v>55</v>
      </c>
      <c r="E47" s="18">
        <v>7</v>
      </c>
      <c r="F47" s="14">
        <v>52457</v>
      </c>
      <c r="G47" s="14">
        <v>54457</v>
      </c>
      <c r="H47" s="14">
        <v>55274</v>
      </c>
      <c r="I47" s="202">
        <v>56503</v>
      </c>
      <c r="J47" s="14">
        <v>57351</v>
      </c>
      <c r="K47" s="14">
        <v>58498</v>
      </c>
      <c r="L47" s="228">
        <v>60955</v>
      </c>
    </row>
    <row r="48" spans="1:12" x14ac:dyDescent="0.2">
      <c r="A48" s="2" t="str">
        <f t="shared" si="0"/>
        <v>HEO_HEO Level 3_1</v>
      </c>
      <c r="B48" s="1" t="s">
        <v>52</v>
      </c>
      <c r="C48" s="1" t="s">
        <v>32</v>
      </c>
      <c r="D48" s="1" t="s">
        <v>53</v>
      </c>
      <c r="E48" s="4">
        <v>1</v>
      </c>
      <c r="F48" s="12">
        <v>36359</v>
      </c>
      <c r="G48" s="12">
        <v>38359</v>
      </c>
      <c r="H48" s="12">
        <v>38934</v>
      </c>
      <c r="I48" s="204">
        <v>39918</v>
      </c>
      <c r="J48" s="12">
        <v>40517</v>
      </c>
      <c r="K48" s="12">
        <v>41327</v>
      </c>
      <c r="L48" s="13">
        <v>43063</v>
      </c>
    </row>
    <row r="49" spans="1:12" x14ac:dyDescent="0.2">
      <c r="A49" s="2" t="str">
        <f t="shared" si="0"/>
        <v>HEO_HEO Level 3_2</v>
      </c>
      <c r="B49" s="1" t="s">
        <v>52</v>
      </c>
      <c r="C49" s="1" t="s">
        <v>32</v>
      </c>
      <c r="D49" s="1" t="s">
        <v>53</v>
      </c>
      <c r="E49" s="4">
        <v>2</v>
      </c>
      <c r="F49" s="12">
        <v>42072</v>
      </c>
      <c r="G49" s="12">
        <v>44072</v>
      </c>
      <c r="H49" s="12">
        <v>44733</v>
      </c>
      <c r="I49" s="204">
        <v>45804</v>
      </c>
      <c r="J49" s="12">
        <v>46491</v>
      </c>
      <c r="K49" s="12">
        <v>47421</v>
      </c>
      <c r="L49" s="13">
        <v>49413</v>
      </c>
    </row>
    <row r="50" spans="1:12" x14ac:dyDescent="0.2">
      <c r="A50" s="2" t="str">
        <f t="shared" si="0"/>
        <v>HEO_HEO Level 3_3</v>
      </c>
      <c r="B50" s="1" t="s">
        <v>52</v>
      </c>
      <c r="C50" s="1" t="s">
        <v>32</v>
      </c>
      <c r="D50" s="1" t="s">
        <v>53</v>
      </c>
      <c r="E50" s="4">
        <v>3</v>
      </c>
      <c r="F50" s="12">
        <v>47266</v>
      </c>
      <c r="G50" s="12">
        <v>49266</v>
      </c>
      <c r="H50" s="12">
        <v>50005</v>
      </c>
      <c r="I50" s="204">
        <v>51155</v>
      </c>
      <c r="J50" s="12">
        <v>51922</v>
      </c>
      <c r="K50" s="12">
        <v>52960</v>
      </c>
      <c r="L50" s="13">
        <v>55184</v>
      </c>
    </row>
    <row r="51" spans="1:12" x14ac:dyDescent="0.2">
      <c r="A51" s="2" t="str">
        <f t="shared" si="0"/>
        <v>HEO_HEO Level 3_4</v>
      </c>
      <c r="B51" s="1" t="s">
        <v>52</v>
      </c>
      <c r="C51" s="1" t="s">
        <v>32</v>
      </c>
      <c r="D51" s="1" t="s">
        <v>53</v>
      </c>
      <c r="E51" s="4">
        <v>4</v>
      </c>
      <c r="F51" s="12">
        <v>51941</v>
      </c>
      <c r="G51" s="12">
        <v>53941</v>
      </c>
      <c r="H51" s="12">
        <v>54750</v>
      </c>
      <c r="I51" s="204">
        <v>55971</v>
      </c>
      <c r="J51" s="12">
        <v>56811</v>
      </c>
      <c r="K51" s="12">
        <v>57947</v>
      </c>
      <c r="L51" s="13">
        <v>60381</v>
      </c>
    </row>
    <row r="52" spans="1:12" x14ac:dyDescent="0.2">
      <c r="A52" s="2" t="str">
        <f t="shared" si="0"/>
        <v>HEO_HEO Level 3_5</v>
      </c>
      <c r="B52" s="1" t="s">
        <v>52</v>
      </c>
      <c r="C52" s="1" t="s">
        <v>32</v>
      </c>
      <c r="D52" s="1" t="s">
        <v>53</v>
      </c>
      <c r="E52" s="4">
        <v>5</v>
      </c>
      <c r="F52" s="12">
        <v>53757</v>
      </c>
      <c r="G52" s="12">
        <v>55757</v>
      </c>
      <c r="H52" s="12">
        <v>56593</v>
      </c>
      <c r="I52" s="204">
        <v>57842</v>
      </c>
      <c r="J52" s="12">
        <v>58710</v>
      </c>
      <c r="K52" s="12">
        <v>59884</v>
      </c>
      <c r="L52" s="13">
        <v>62399</v>
      </c>
    </row>
    <row r="53" spans="1:12" x14ac:dyDescent="0.2">
      <c r="A53" s="2" t="str">
        <f t="shared" si="0"/>
        <v>HEO_HEO Level 3_6</v>
      </c>
      <c r="B53" s="1" t="s">
        <v>52</v>
      </c>
      <c r="C53" s="1" t="s">
        <v>32</v>
      </c>
      <c r="D53" s="1" t="s">
        <v>53</v>
      </c>
      <c r="E53" s="4">
        <v>6</v>
      </c>
      <c r="F53" s="12">
        <v>55580</v>
      </c>
      <c r="G53" s="12">
        <v>57580</v>
      </c>
      <c r="H53" s="12">
        <v>58444</v>
      </c>
      <c r="I53" s="204">
        <v>59721</v>
      </c>
      <c r="J53" s="12">
        <v>60617</v>
      </c>
      <c r="K53" s="12">
        <v>61829</v>
      </c>
      <c r="L53" s="13">
        <v>64426</v>
      </c>
    </row>
    <row r="54" spans="1:12" x14ac:dyDescent="0.2">
      <c r="A54" s="2" t="str">
        <f t="shared" si="0"/>
        <v>HEO_HEO Level 3_7</v>
      </c>
      <c r="B54" s="1" t="s">
        <v>52</v>
      </c>
      <c r="C54" s="1" t="s">
        <v>32</v>
      </c>
      <c r="D54" s="1" t="s">
        <v>53</v>
      </c>
      <c r="E54" s="4">
        <v>7</v>
      </c>
      <c r="F54" s="12">
        <v>57397</v>
      </c>
      <c r="G54" s="12">
        <v>59397</v>
      </c>
      <c r="H54" s="12">
        <v>60288</v>
      </c>
      <c r="I54" s="204">
        <v>61592</v>
      </c>
      <c r="J54" s="12">
        <v>62516</v>
      </c>
      <c r="K54" s="12">
        <v>63766</v>
      </c>
      <c r="L54" s="13">
        <v>66444</v>
      </c>
    </row>
    <row r="55" spans="1:12" x14ac:dyDescent="0.2">
      <c r="A55" s="2" t="str">
        <f t="shared" si="0"/>
        <v>HEO_HEO Level 3_8</v>
      </c>
      <c r="B55" s="8" t="s">
        <v>52</v>
      </c>
      <c r="C55" s="8" t="s">
        <v>32</v>
      </c>
      <c r="D55" s="8" t="s">
        <v>53</v>
      </c>
      <c r="E55" s="18">
        <v>8</v>
      </c>
      <c r="F55" s="14">
        <v>59214</v>
      </c>
      <c r="G55" s="14">
        <v>61214</v>
      </c>
      <c r="H55" s="14">
        <v>62132</v>
      </c>
      <c r="I55" s="202">
        <v>63464</v>
      </c>
      <c r="J55" s="14">
        <v>64416</v>
      </c>
      <c r="K55" s="14">
        <v>65704</v>
      </c>
      <c r="L55" s="228">
        <v>68464</v>
      </c>
    </row>
    <row r="56" spans="1:12" x14ac:dyDescent="0.2">
      <c r="A56" s="2" t="str">
        <f t="shared" si="0"/>
        <v>HEO_HEO Level 4_1</v>
      </c>
      <c r="B56" s="1" t="s">
        <v>47</v>
      </c>
      <c r="C56" s="1" t="s">
        <v>32</v>
      </c>
      <c r="D56" s="1" t="s">
        <v>48</v>
      </c>
      <c r="E56" s="4">
        <v>1</v>
      </c>
      <c r="F56" s="12">
        <v>59735</v>
      </c>
      <c r="G56" s="12">
        <v>61735</v>
      </c>
      <c r="H56" s="12">
        <v>62661</v>
      </c>
      <c r="I56" s="204">
        <v>64001</v>
      </c>
      <c r="J56" s="12">
        <v>64961</v>
      </c>
      <c r="K56" s="12">
        <v>66260</v>
      </c>
      <c r="L56" s="13">
        <v>69043</v>
      </c>
    </row>
    <row r="57" spans="1:12" x14ac:dyDescent="0.2">
      <c r="A57" s="2" t="str">
        <f t="shared" si="0"/>
        <v>HEO_HEO Level 4_2</v>
      </c>
      <c r="B57" s="1" t="s">
        <v>47</v>
      </c>
      <c r="C57" s="1" t="s">
        <v>32</v>
      </c>
      <c r="D57" s="1" t="s">
        <v>48</v>
      </c>
      <c r="E57" s="4">
        <v>2</v>
      </c>
      <c r="F57" s="12">
        <v>61546</v>
      </c>
      <c r="G57" s="12">
        <v>63546</v>
      </c>
      <c r="H57" s="12">
        <v>64499</v>
      </c>
      <c r="I57" s="204">
        <v>65866</v>
      </c>
      <c r="J57" s="12">
        <v>66854</v>
      </c>
      <c r="K57" s="12">
        <v>68191</v>
      </c>
      <c r="L57" s="13">
        <v>71055</v>
      </c>
    </row>
    <row r="58" spans="1:12" x14ac:dyDescent="0.2">
      <c r="A58" s="2" t="str">
        <f t="shared" si="0"/>
        <v>HEO_HEO Level 4_3</v>
      </c>
      <c r="B58" s="1" t="s">
        <v>47</v>
      </c>
      <c r="C58" s="1" t="s">
        <v>32</v>
      </c>
      <c r="D58" s="1" t="s">
        <v>48</v>
      </c>
      <c r="E58" s="4">
        <v>3</v>
      </c>
      <c r="F58" s="12">
        <v>63625</v>
      </c>
      <c r="G58" s="12">
        <v>65625</v>
      </c>
      <c r="H58" s="12">
        <v>66609</v>
      </c>
      <c r="I58" s="204">
        <v>68008</v>
      </c>
      <c r="J58" s="12">
        <v>69028</v>
      </c>
      <c r="K58" s="12">
        <v>70409</v>
      </c>
      <c r="L58" s="13">
        <v>73366</v>
      </c>
    </row>
    <row r="59" spans="1:12" x14ac:dyDescent="0.2">
      <c r="A59" s="2" t="str">
        <f t="shared" si="0"/>
        <v>HEO_HEO Level 4_4</v>
      </c>
      <c r="B59" s="8" t="s">
        <v>47</v>
      </c>
      <c r="C59" s="8" t="s">
        <v>32</v>
      </c>
      <c r="D59" s="8" t="s">
        <v>48</v>
      </c>
      <c r="E59" s="18">
        <v>4</v>
      </c>
      <c r="F59" s="14">
        <v>65704</v>
      </c>
      <c r="G59" s="14">
        <v>67704</v>
      </c>
      <c r="H59" s="14">
        <v>68720</v>
      </c>
      <c r="I59" s="202">
        <v>70151</v>
      </c>
      <c r="J59" s="14">
        <v>71203</v>
      </c>
      <c r="K59" s="14">
        <v>72627</v>
      </c>
      <c r="L59" s="228">
        <v>75677</v>
      </c>
    </row>
    <row r="60" spans="1:12" x14ac:dyDescent="0.2">
      <c r="A60" s="2" t="str">
        <f t="shared" si="0"/>
        <v>HEO_HEO Level 5_1</v>
      </c>
      <c r="B60" s="1" t="s">
        <v>49</v>
      </c>
      <c r="C60" s="1" t="s">
        <v>32</v>
      </c>
      <c r="D60" s="1" t="s">
        <v>50</v>
      </c>
      <c r="E60" s="4">
        <v>1</v>
      </c>
      <c r="F60" s="12">
        <v>67262</v>
      </c>
      <c r="G60" s="12">
        <v>69262</v>
      </c>
      <c r="H60" s="12">
        <v>70301</v>
      </c>
      <c r="I60" s="204">
        <v>71756</v>
      </c>
      <c r="J60" s="12">
        <v>72832</v>
      </c>
      <c r="K60" s="12">
        <v>74289</v>
      </c>
      <c r="L60" s="13">
        <v>77409</v>
      </c>
    </row>
    <row r="61" spans="1:12" x14ac:dyDescent="0.2">
      <c r="A61" s="2" t="str">
        <f t="shared" si="0"/>
        <v>HEO_HEO Level 5_2</v>
      </c>
      <c r="B61" s="1" t="s">
        <v>49</v>
      </c>
      <c r="C61" s="1" t="s">
        <v>32</v>
      </c>
      <c r="D61" s="1" t="s">
        <v>50</v>
      </c>
      <c r="E61" s="4">
        <v>2</v>
      </c>
      <c r="F61" s="12">
        <v>69598</v>
      </c>
      <c r="G61" s="12">
        <v>71598</v>
      </c>
      <c r="H61" s="12">
        <v>72672</v>
      </c>
      <c r="I61" s="204">
        <v>74162</v>
      </c>
      <c r="J61" s="12">
        <v>75274</v>
      </c>
      <c r="K61" s="12">
        <v>76779</v>
      </c>
      <c r="L61" s="13">
        <v>80004</v>
      </c>
    </row>
    <row r="62" spans="1:12" x14ac:dyDescent="0.2">
      <c r="A62" s="2" t="str">
        <f t="shared" si="0"/>
        <v>HEO_HEO Level 5_3</v>
      </c>
      <c r="B62" s="1" t="s">
        <v>49</v>
      </c>
      <c r="C62" s="1" t="s">
        <v>32</v>
      </c>
      <c r="D62" s="1" t="s">
        <v>50</v>
      </c>
      <c r="E62" s="4">
        <v>3</v>
      </c>
      <c r="F62" s="12">
        <v>72199</v>
      </c>
      <c r="G62" s="12">
        <v>74199</v>
      </c>
      <c r="H62" s="12">
        <v>75312</v>
      </c>
      <c r="I62" s="204">
        <v>76842</v>
      </c>
      <c r="J62" s="12">
        <v>77995</v>
      </c>
      <c r="K62" s="12">
        <v>79555</v>
      </c>
      <c r="L62" s="13">
        <v>82896</v>
      </c>
    </row>
    <row r="63" spans="1:12" x14ac:dyDescent="0.2">
      <c r="A63" s="2" t="str">
        <f t="shared" si="0"/>
        <v>HEO_HEO Level 5_4</v>
      </c>
      <c r="B63" s="8" t="s">
        <v>49</v>
      </c>
      <c r="C63" s="8" t="s">
        <v>32</v>
      </c>
      <c r="D63" s="8" t="s">
        <v>50</v>
      </c>
      <c r="E63" s="18">
        <v>4</v>
      </c>
      <c r="F63" s="14">
        <v>75057</v>
      </c>
      <c r="G63" s="14">
        <v>77057</v>
      </c>
      <c r="H63" s="14">
        <v>78213</v>
      </c>
      <c r="I63" s="202">
        <v>79786</v>
      </c>
      <c r="J63" s="14">
        <v>80983</v>
      </c>
      <c r="K63" s="14">
        <v>82603</v>
      </c>
      <c r="L63" s="228">
        <v>86072</v>
      </c>
    </row>
    <row r="64" spans="1:12" x14ac:dyDescent="0.2">
      <c r="A64" s="2" t="str">
        <f t="shared" si="0"/>
        <v>HEO_HEO Level 5/6_1</v>
      </c>
      <c r="B64" s="1" t="s">
        <v>62</v>
      </c>
      <c r="C64" s="1" t="s">
        <v>32</v>
      </c>
      <c r="D64" s="1" t="s">
        <v>63</v>
      </c>
      <c r="E64" s="4">
        <v>1</v>
      </c>
      <c r="F64" s="12">
        <v>61808</v>
      </c>
      <c r="G64" s="12">
        <v>63808</v>
      </c>
      <c r="H64" s="12">
        <v>64765</v>
      </c>
      <c r="I64" s="204">
        <v>66136</v>
      </c>
      <c r="J64" s="12">
        <v>67128</v>
      </c>
      <c r="K64" s="12">
        <v>68471</v>
      </c>
      <c r="L64" s="13">
        <v>71347</v>
      </c>
    </row>
    <row r="65" spans="1:12" x14ac:dyDescent="0.2">
      <c r="A65" s="2" t="str">
        <f t="shared" si="0"/>
        <v>HEO_HEO Level 5/6_2</v>
      </c>
      <c r="B65" s="1" t="s">
        <v>62</v>
      </c>
      <c r="C65" s="1" t="s">
        <v>32</v>
      </c>
      <c r="D65" s="1" t="s">
        <v>63</v>
      </c>
      <c r="E65" s="4">
        <v>2</v>
      </c>
      <c r="F65" s="12">
        <v>63370</v>
      </c>
      <c r="G65" s="12">
        <v>65370</v>
      </c>
      <c r="H65" s="12">
        <v>66351</v>
      </c>
      <c r="I65" s="204">
        <v>67746</v>
      </c>
      <c r="J65" s="12">
        <v>68762</v>
      </c>
      <c r="K65" s="12">
        <v>70137</v>
      </c>
      <c r="L65" s="13">
        <v>73083</v>
      </c>
    </row>
    <row r="66" spans="1:12" x14ac:dyDescent="0.2">
      <c r="A66" s="2" t="str">
        <f t="shared" si="0"/>
        <v>HEO_HEO Level 5/6_3</v>
      </c>
      <c r="B66" s="1" t="s">
        <v>62</v>
      </c>
      <c r="C66" s="1" t="s">
        <v>32</v>
      </c>
      <c r="D66" s="1" t="s">
        <v>63</v>
      </c>
      <c r="E66" s="4">
        <v>3</v>
      </c>
      <c r="F66" s="12">
        <v>64925</v>
      </c>
      <c r="G66" s="12">
        <v>66925</v>
      </c>
      <c r="H66" s="12">
        <v>67929</v>
      </c>
      <c r="I66" s="204">
        <v>69348</v>
      </c>
      <c r="J66" s="12">
        <v>70388</v>
      </c>
      <c r="K66" s="12">
        <v>71796</v>
      </c>
      <c r="L66" s="13">
        <v>74811</v>
      </c>
    </row>
    <row r="67" spans="1:12" x14ac:dyDescent="0.2">
      <c r="A67" s="2" t="str">
        <f t="shared" si="0"/>
        <v>HEO_HEO Level 5/6_4</v>
      </c>
      <c r="B67" s="1" t="s">
        <v>62</v>
      </c>
      <c r="C67" s="1" t="s">
        <v>32</v>
      </c>
      <c r="D67" s="1" t="s">
        <v>63</v>
      </c>
      <c r="E67" s="4">
        <v>4</v>
      </c>
      <c r="F67" s="12">
        <v>75316</v>
      </c>
      <c r="G67" s="12">
        <v>77316</v>
      </c>
      <c r="H67" s="12">
        <v>78476</v>
      </c>
      <c r="I67" s="204">
        <v>80053</v>
      </c>
      <c r="J67" s="12">
        <v>81254</v>
      </c>
      <c r="K67" s="12">
        <v>82879</v>
      </c>
      <c r="L67" s="13">
        <v>86360</v>
      </c>
    </row>
    <row r="68" spans="1:12" x14ac:dyDescent="0.2">
      <c r="A68" s="2" t="str">
        <f t="shared" si="0"/>
        <v>HEO_HEO Level 5/6_5</v>
      </c>
      <c r="B68" s="1" t="s">
        <v>62</v>
      </c>
      <c r="C68" s="1" t="s">
        <v>32</v>
      </c>
      <c r="D68" s="1" t="s">
        <v>63</v>
      </c>
      <c r="E68" s="4">
        <v>5</v>
      </c>
      <c r="F68" s="12">
        <v>77393</v>
      </c>
      <c r="G68" s="12">
        <v>79393</v>
      </c>
      <c r="H68" s="12">
        <v>80584</v>
      </c>
      <c r="I68" s="204">
        <v>82193</v>
      </c>
      <c r="J68" s="12">
        <v>83426</v>
      </c>
      <c r="K68" s="12">
        <v>85095</v>
      </c>
      <c r="L68" s="13">
        <v>88669</v>
      </c>
    </row>
    <row r="69" spans="1:12" x14ac:dyDescent="0.2">
      <c r="A69" s="2" t="str">
        <f t="shared" si="0"/>
        <v>HEO_HEO Level 5/6_6</v>
      </c>
      <c r="B69" s="1" t="s">
        <v>62</v>
      </c>
      <c r="C69" s="1" t="s">
        <v>32</v>
      </c>
      <c r="D69" s="1" t="s">
        <v>63</v>
      </c>
      <c r="E69" s="4">
        <v>6</v>
      </c>
      <c r="F69" s="12">
        <v>79473</v>
      </c>
      <c r="G69" s="12">
        <v>81473</v>
      </c>
      <c r="H69" s="12">
        <v>82695</v>
      </c>
      <c r="I69" s="204">
        <v>84335</v>
      </c>
      <c r="J69" s="12">
        <v>85600</v>
      </c>
      <c r="K69" s="12">
        <v>87312</v>
      </c>
      <c r="L69" s="13">
        <v>90979</v>
      </c>
    </row>
    <row r="70" spans="1:12" x14ac:dyDescent="0.2">
      <c r="A70" s="2" t="str">
        <f t="shared" ref="A70:A125" si="1">C70&amp;"_"&amp;D70&amp;"_"&amp;E70</f>
        <v>HEO_HEO Level 5/6_7</v>
      </c>
      <c r="B70" s="8" t="s">
        <v>62</v>
      </c>
      <c r="C70" s="8" t="s">
        <v>32</v>
      </c>
      <c r="D70" s="8" t="s">
        <v>63</v>
      </c>
      <c r="E70" s="18">
        <v>7</v>
      </c>
      <c r="F70" s="14">
        <v>81548</v>
      </c>
      <c r="G70" s="14">
        <v>83548</v>
      </c>
      <c r="H70" s="14">
        <v>84801</v>
      </c>
      <c r="I70" s="202">
        <v>86473</v>
      </c>
      <c r="J70" s="14">
        <v>87770</v>
      </c>
      <c r="K70" s="14">
        <v>89525</v>
      </c>
      <c r="L70" s="228">
        <v>93285</v>
      </c>
    </row>
    <row r="71" spans="1:12" x14ac:dyDescent="0.2">
      <c r="A71" s="2" t="str">
        <f t="shared" si="1"/>
        <v>HEO_HEO Level 6_1</v>
      </c>
      <c r="B71" s="1" t="s">
        <v>45</v>
      </c>
      <c r="C71" s="1" t="s">
        <v>32</v>
      </c>
      <c r="D71" s="1" t="s">
        <v>46</v>
      </c>
      <c r="E71" s="4">
        <v>1</v>
      </c>
      <c r="F71" s="12">
        <v>75316</v>
      </c>
      <c r="G71" s="12">
        <v>77316</v>
      </c>
      <c r="H71" s="12">
        <v>78476</v>
      </c>
      <c r="I71" s="204">
        <v>80053</v>
      </c>
      <c r="J71" s="12">
        <v>81254</v>
      </c>
      <c r="K71" s="12">
        <v>82879</v>
      </c>
      <c r="L71" s="13">
        <v>86360</v>
      </c>
    </row>
    <row r="72" spans="1:12" x14ac:dyDescent="0.2">
      <c r="A72" s="2" t="str">
        <f t="shared" si="1"/>
        <v>HEO_HEO Level 6_2</v>
      </c>
      <c r="B72" s="1" t="s">
        <v>45</v>
      </c>
      <c r="C72" s="1" t="s">
        <v>32</v>
      </c>
      <c r="D72" s="1" t="s">
        <v>46</v>
      </c>
      <c r="E72" s="4">
        <v>2</v>
      </c>
      <c r="F72" s="12">
        <v>77393</v>
      </c>
      <c r="G72" s="12">
        <v>79393</v>
      </c>
      <c r="H72" s="12">
        <v>80584</v>
      </c>
      <c r="I72" s="204">
        <v>82193</v>
      </c>
      <c r="J72" s="12">
        <v>83426</v>
      </c>
      <c r="K72" s="12">
        <v>85095</v>
      </c>
      <c r="L72" s="13">
        <v>88669</v>
      </c>
    </row>
    <row r="73" spans="1:12" x14ac:dyDescent="0.2">
      <c r="A73" s="2" t="str">
        <f t="shared" si="1"/>
        <v>HEO_HEO Level 6_3</v>
      </c>
      <c r="B73" s="1" t="s">
        <v>45</v>
      </c>
      <c r="C73" s="1" t="s">
        <v>32</v>
      </c>
      <c r="D73" s="1" t="s">
        <v>46</v>
      </c>
      <c r="E73" s="4">
        <v>3</v>
      </c>
      <c r="F73" s="12">
        <v>79473</v>
      </c>
      <c r="G73" s="12">
        <v>81473</v>
      </c>
      <c r="H73" s="12">
        <v>82695</v>
      </c>
      <c r="I73" s="204">
        <v>84335</v>
      </c>
      <c r="J73" s="12">
        <v>85600</v>
      </c>
      <c r="K73" s="12">
        <v>87312</v>
      </c>
      <c r="L73" s="13">
        <v>90979</v>
      </c>
    </row>
    <row r="74" spans="1:12" x14ac:dyDescent="0.2">
      <c r="A74" s="2" t="str">
        <f t="shared" si="1"/>
        <v>HEO_HEO Level 6_4</v>
      </c>
      <c r="B74" s="8" t="s">
        <v>45</v>
      </c>
      <c r="C74" s="8" t="s">
        <v>32</v>
      </c>
      <c r="D74" s="8" t="s">
        <v>46</v>
      </c>
      <c r="E74" s="18">
        <v>4</v>
      </c>
      <c r="F74" s="14">
        <v>81548</v>
      </c>
      <c r="G74" s="14">
        <v>83548</v>
      </c>
      <c r="H74" s="14">
        <v>84801</v>
      </c>
      <c r="I74" s="202">
        <v>86473</v>
      </c>
      <c r="J74" s="14">
        <v>87770</v>
      </c>
      <c r="K74" s="14">
        <v>89525</v>
      </c>
      <c r="L74" s="228">
        <v>93285</v>
      </c>
    </row>
    <row r="75" spans="1:12" x14ac:dyDescent="0.2">
      <c r="A75" s="2" t="str">
        <f t="shared" si="1"/>
        <v>HEO_HEO Level 7_1</v>
      </c>
      <c r="B75" s="1" t="s">
        <v>43</v>
      </c>
      <c r="C75" s="1" t="s">
        <v>32</v>
      </c>
      <c r="D75" s="1" t="s">
        <v>44</v>
      </c>
      <c r="E75" s="4">
        <v>1</v>
      </c>
      <c r="F75" s="12">
        <v>83105</v>
      </c>
      <c r="G75" s="12">
        <v>85105</v>
      </c>
      <c r="H75" s="12">
        <v>86382</v>
      </c>
      <c r="I75" s="204">
        <v>88078</v>
      </c>
      <c r="J75" s="12">
        <v>89399</v>
      </c>
      <c r="K75" s="12">
        <v>91187</v>
      </c>
      <c r="L75" s="13">
        <v>95017</v>
      </c>
    </row>
    <row r="76" spans="1:12" x14ac:dyDescent="0.2">
      <c r="A76" s="2" t="str">
        <f t="shared" si="1"/>
        <v>HEO_HEO Level 7_2</v>
      </c>
      <c r="B76" s="1" t="s">
        <v>43</v>
      </c>
      <c r="C76" s="1" t="s">
        <v>32</v>
      </c>
      <c r="D76" s="1" t="s">
        <v>44</v>
      </c>
      <c r="E76" s="4">
        <v>2</v>
      </c>
      <c r="F76" s="12">
        <v>85441</v>
      </c>
      <c r="G76" s="12">
        <v>87441</v>
      </c>
      <c r="H76" s="12">
        <v>88753</v>
      </c>
      <c r="I76" s="204">
        <v>90484</v>
      </c>
      <c r="J76" s="12">
        <v>91841</v>
      </c>
      <c r="K76" s="12">
        <v>93678</v>
      </c>
      <c r="L76" s="13">
        <v>97612</v>
      </c>
    </row>
    <row r="77" spans="1:12" x14ac:dyDescent="0.2">
      <c r="A77" s="2" t="str">
        <f t="shared" si="1"/>
        <v>HEO_HEO Level 7_3</v>
      </c>
      <c r="B77" s="1" t="s">
        <v>43</v>
      </c>
      <c r="C77" s="1" t="s">
        <v>32</v>
      </c>
      <c r="D77" s="1" t="s">
        <v>44</v>
      </c>
      <c r="E77" s="4">
        <v>3</v>
      </c>
      <c r="F77" s="12">
        <v>88038</v>
      </c>
      <c r="G77" s="12">
        <v>90038</v>
      </c>
      <c r="H77" s="12">
        <v>91389</v>
      </c>
      <c r="I77" s="204">
        <v>93160</v>
      </c>
      <c r="J77" s="12">
        <v>94557</v>
      </c>
      <c r="K77" s="12">
        <v>96448</v>
      </c>
      <c r="L77" s="13">
        <v>100499</v>
      </c>
    </row>
    <row r="78" spans="1:12" x14ac:dyDescent="0.2">
      <c r="A78" s="2" t="str">
        <f t="shared" si="1"/>
        <v>HEO_HEO Level 7_4</v>
      </c>
      <c r="B78" s="1" t="s">
        <v>43</v>
      </c>
      <c r="C78" s="1" t="s">
        <v>32</v>
      </c>
      <c r="D78" s="1" t="s">
        <v>44</v>
      </c>
      <c r="E78" s="4">
        <v>4</v>
      </c>
      <c r="F78" s="12">
        <v>90639</v>
      </c>
      <c r="G78" s="12">
        <v>92639</v>
      </c>
      <c r="H78" s="12">
        <v>94029</v>
      </c>
      <c r="I78" s="204">
        <v>95839</v>
      </c>
      <c r="J78" s="12">
        <v>97277</v>
      </c>
      <c r="K78" s="12">
        <v>99223</v>
      </c>
      <c r="L78" s="13">
        <v>103390</v>
      </c>
    </row>
    <row r="79" spans="1:12" x14ac:dyDescent="0.2">
      <c r="A79" s="2" t="str">
        <f t="shared" si="1"/>
        <v>HEO_HEO Level 7_5</v>
      </c>
      <c r="B79" s="8" t="s">
        <v>43</v>
      </c>
      <c r="C79" s="8" t="s">
        <v>32</v>
      </c>
      <c r="D79" s="8" t="s">
        <v>44</v>
      </c>
      <c r="E79" s="18">
        <v>5</v>
      </c>
      <c r="F79" s="14">
        <v>93231</v>
      </c>
      <c r="G79" s="14">
        <v>95231</v>
      </c>
      <c r="H79" s="14">
        <v>96659</v>
      </c>
      <c r="I79" s="202">
        <v>98509</v>
      </c>
      <c r="J79" s="14">
        <v>99987</v>
      </c>
      <c r="K79" s="14">
        <v>101987</v>
      </c>
      <c r="L79" s="228">
        <v>106270</v>
      </c>
    </row>
    <row r="80" spans="1:12" x14ac:dyDescent="0.2">
      <c r="A80" s="2" t="str">
        <f t="shared" si="1"/>
        <v>HEO_HEO Level 8_1</v>
      </c>
      <c r="B80" s="1" t="s">
        <v>33</v>
      </c>
      <c r="C80" s="1" t="s">
        <v>32</v>
      </c>
      <c r="D80" s="1" t="s">
        <v>34</v>
      </c>
      <c r="E80" s="4">
        <v>1</v>
      </c>
      <c r="F80" s="12">
        <v>93493</v>
      </c>
      <c r="G80" s="12">
        <v>95493</v>
      </c>
      <c r="H80" s="12">
        <v>96925</v>
      </c>
      <c r="I80" s="204">
        <v>98779</v>
      </c>
      <c r="J80" s="12">
        <v>100261</v>
      </c>
      <c r="K80" s="12">
        <v>102266</v>
      </c>
      <c r="L80" s="13">
        <v>106561</v>
      </c>
    </row>
    <row r="81" spans="1:12" x14ac:dyDescent="0.2">
      <c r="A81" s="2" t="str">
        <f t="shared" si="1"/>
        <v>HEO_HEO Level 8_2</v>
      </c>
      <c r="B81" s="1" t="s">
        <v>33</v>
      </c>
      <c r="C81" s="1" t="s">
        <v>32</v>
      </c>
      <c r="D81" s="1" t="s">
        <v>34</v>
      </c>
      <c r="E81" s="4">
        <v>2</v>
      </c>
      <c r="F81" s="12">
        <v>96092</v>
      </c>
      <c r="G81" s="12">
        <v>98092</v>
      </c>
      <c r="H81" s="12">
        <v>99563</v>
      </c>
      <c r="I81" s="204">
        <v>101456</v>
      </c>
      <c r="J81" s="12">
        <v>102978</v>
      </c>
      <c r="K81" s="12">
        <v>105038</v>
      </c>
      <c r="L81" s="13">
        <v>109450</v>
      </c>
    </row>
    <row r="82" spans="1:12" x14ac:dyDescent="0.2">
      <c r="A82" s="2" t="str">
        <f t="shared" si="1"/>
        <v>HEO_HEO Level 8_3</v>
      </c>
      <c r="B82" s="1" t="s">
        <v>33</v>
      </c>
      <c r="C82" s="1" t="s">
        <v>32</v>
      </c>
      <c r="D82" s="1" t="s">
        <v>34</v>
      </c>
      <c r="E82" s="4">
        <v>3</v>
      </c>
      <c r="F82" s="12">
        <v>98690</v>
      </c>
      <c r="G82" s="12">
        <v>100690</v>
      </c>
      <c r="H82" s="12">
        <v>102200</v>
      </c>
      <c r="I82" s="204">
        <v>104133</v>
      </c>
      <c r="J82" s="12">
        <v>105695</v>
      </c>
      <c r="K82" s="12">
        <v>107809</v>
      </c>
      <c r="L82" s="13">
        <v>112337</v>
      </c>
    </row>
    <row r="83" spans="1:12" x14ac:dyDescent="0.2">
      <c r="A83" s="2" t="str">
        <f t="shared" si="1"/>
        <v>HEO_HEO Level 8_4</v>
      </c>
      <c r="B83" s="1" t="s">
        <v>33</v>
      </c>
      <c r="C83" s="1" t="s">
        <v>32</v>
      </c>
      <c r="D83" s="1" t="s">
        <v>34</v>
      </c>
      <c r="E83" s="4">
        <v>4</v>
      </c>
      <c r="F83" s="12">
        <v>101801</v>
      </c>
      <c r="G83" s="12">
        <v>103801</v>
      </c>
      <c r="H83" s="12">
        <v>105358</v>
      </c>
      <c r="I83" s="204">
        <v>107338</v>
      </c>
      <c r="J83" s="12">
        <v>108948</v>
      </c>
      <c r="K83" s="12">
        <v>111127</v>
      </c>
      <c r="L83" s="13">
        <v>115794</v>
      </c>
    </row>
    <row r="84" spans="1:12" x14ac:dyDescent="0.2">
      <c r="A84" s="2" t="str">
        <f t="shared" si="1"/>
        <v>HEO_HEO Level 8_5</v>
      </c>
      <c r="B84" s="8" t="s">
        <v>33</v>
      </c>
      <c r="C84" s="8" t="s">
        <v>32</v>
      </c>
      <c r="D84" s="8" t="s">
        <v>34</v>
      </c>
      <c r="E84" s="18">
        <v>5</v>
      </c>
      <c r="F84" s="14">
        <v>105179</v>
      </c>
      <c r="G84" s="14">
        <v>107179</v>
      </c>
      <c r="H84" s="14">
        <v>108787</v>
      </c>
      <c r="I84" s="202">
        <v>110819</v>
      </c>
      <c r="J84" s="14">
        <v>112481</v>
      </c>
      <c r="K84" s="14">
        <v>114731</v>
      </c>
      <c r="L84" s="228">
        <v>119550</v>
      </c>
    </row>
    <row r="85" spans="1:12" x14ac:dyDescent="0.2">
      <c r="A85" s="2" t="str">
        <f t="shared" si="1"/>
        <v>HEO_HEO Level 9_1</v>
      </c>
      <c r="B85" s="1" t="s">
        <v>56</v>
      </c>
      <c r="C85" s="1" t="s">
        <v>32</v>
      </c>
      <c r="D85" s="1" t="s">
        <v>57</v>
      </c>
      <c r="E85" s="4">
        <v>1</v>
      </c>
      <c r="F85" s="12">
        <v>109077</v>
      </c>
      <c r="G85" s="12">
        <v>111077</v>
      </c>
      <c r="H85" s="12">
        <v>112743</v>
      </c>
      <c r="I85" s="204">
        <v>114834</v>
      </c>
      <c r="J85" s="12">
        <v>116557</v>
      </c>
      <c r="K85" s="12">
        <v>118888</v>
      </c>
      <c r="L85" s="13">
        <v>123881</v>
      </c>
    </row>
    <row r="86" spans="1:12" x14ac:dyDescent="0.2">
      <c r="A86" s="2" t="str">
        <f t="shared" si="1"/>
        <v>HEO_HEO Level 9_2</v>
      </c>
      <c r="B86" s="1" t="s">
        <v>56</v>
      </c>
      <c r="C86" s="1" t="s">
        <v>32</v>
      </c>
      <c r="D86" s="1" t="s">
        <v>57</v>
      </c>
      <c r="E86" s="4">
        <v>2</v>
      </c>
      <c r="F86" s="12">
        <v>112709</v>
      </c>
      <c r="G86" s="12">
        <v>114709</v>
      </c>
      <c r="H86" s="12">
        <v>116430</v>
      </c>
      <c r="I86" s="204">
        <v>118576</v>
      </c>
      <c r="J86" s="12">
        <v>120355</v>
      </c>
      <c r="K86" s="12">
        <v>122762</v>
      </c>
      <c r="L86" s="13">
        <v>127918</v>
      </c>
    </row>
    <row r="87" spans="1:12" x14ac:dyDescent="0.2">
      <c r="A87" s="2" t="str">
        <f t="shared" si="1"/>
        <v>HEO_HEO Level 9_3</v>
      </c>
      <c r="B87" s="8" t="s">
        <v>56</v>
      </c>
      <c r="C87" s="8" t="s">
        <v>32</v>
      </c>
      <c r="D87" s="8" t="s">
        <v>57</v>
      </c>
      <c r="E87" s="18">
        <v>3</v>
      </c>
      <c r="F87" s="14">
        <v>116862</v>
      </c>
      <c r="G87" s="14">
        <v>118862</v>
      </c>
      <c r="H87" s="14">
        <v>120645</v>
      </c>
      <c r="I87" s="202">
        <v>122855</v>
      </c>
      <c r="J87" s="14">
        <v>124698</v>
      </c>
      <c r="K87" s="14">
        <v>127192</v>
      </c>
      <c r="L87" s="228">
        <v>132534</v>
      </c>
    </row>
    <row r="88" spans="1:12" x14ac:dyDescent="0.2">
      <c r="A88" s="2" t="str">
        <f t="shared" si="1"/>
        <v>HEO_HEO Level 10_1</v>
      </c>
      <c r="B88" s="1" t="s">
        <v>58</v>
      </c>
      <c r="C88" s="1" t="s">
        <v>32</v>
      </c>
      <c r="D88" s="1" t="s">
        <v>59</v>
      </c>
      <c r="E88" s="4">
        <v>1</v>
      </c>
      <c r="F88" s="12">
        <v>120720</v>
      </c>
      <c r="G88" s="12">
        <v>122720</v>
      </c>
      <c r="H88" s="12">
        <v>124561</v>
      </c>
      <c r="I88" s="204">
        <v>126829</v>
      </c>
      <c r="J88" s="12">
        <v>128731</v>
      </c>
      <c r="K88" s="12">
        <v>131306</v>
      </c>
      <c r="L88" s="13">
        <v>136821</v>
      </c>
    </row>
    <row r="89" spans="1:12" x14ac:dyDescent="0.2">
      <c r="A89" s="2" t="str">
        <f t="shared" si="1"/>
        <v>HEO_HEO Level 10_2</v>
      </c>
      <c r="B89" s="1" t="s">
        <v>58</v>
      </c>
      <c r="C89" s="1" t="s">
        <v>32</v>
      </c>
      <c r="D89" s="1" t="s">
        <v>59</v>
      </c>
      <c r="E89" s="4">
        <v>2</v>
      </c>
      <c r="F89" s="13">
        <v>124704</v>
      </c>
      <c r="G89" s="13">
        <v>126704</v>
      </c>
      <c r="H89" s="13">
        <v>128605</v>
      </c>
      <c r="I89" s="201">
        <v>130934</v>
      </c>
      <c r="J89" s="13">
        <v>132898</v>
      </c>
      <c r="K89" s="13">
        <v>135556</v>
      </c>
      <c r="L89" s="13">
        <v>141249</v>
      </c>
    </row>
    <row r="90" spans="1:12" x14ac:dyDescent="0.2">
      <c r="A90" s="2" t="str">
        <f t="shared" si="1"/>
        <v>HEO_HEO Level 10_3</v>
      </c>
      <c r="B90" s="8" t="s">
        <v>58</v>
      </c>
      <c r="C90" s="8" t="s">
        <v>32</v>
      </c>
      <c r="D90" s="8" t="s">
        <v>59</v>
      </c>
      <c r="E90" s="18">
        <v>3</v>
      </c>
      <c r="F90" s="14">
        <v>128819</v>
      </c>
      <c r="G90" s="14">
        <v>130819</v>
      </c>
      <c r="H90" s="14">
        <v>132781</v>
      </c>
      <c r="I90" s="202">
        <v>135173</v>
      </c>
      <c r="J90" s="14">
        <v>137201</v>
      </c>
      <c r="K90" s="14">
        <v>139945</v>
      </c>
      <c r="L90" s="228">
        <v>145823</v>
      </c>
    </row>
    <row r="91" spans="1:12" x14ac:dyDescent="0.2">
      <c r="A91" s="2" t="str">
        <f t="shared" si="1"/>
        <v>SNR_Senior Manager 1_</v>
      </c>
      <c r="B91" s="9" t="s">
        <v>58</v>
      </c>
      <c r="C91" s="9" t="s">
        <v>60</v>
      </c>
      <c r="D91" s="9" t="s">
        <v>61</v>
      </c>
      <c r="E91" s="19"/>
      <c r="F91" s="15">
        <v>138446</v>
      </c>
      <c r="G91" s="15">
        <v>140446</v>
      </c>
      <c r="H91" s="15">
        <v>142553</v>
      </c>
      <c r="I91" s="203">
        <v>145091</v>
      </c>
      <c r="J91" s="15">
        <v>147267</v>
      </c>
      <c r="K91" s="15">
        <v>150212</v>
      </c>
      <c r="L91" s="13">
        <v>156521</v>
      </c>
    </row>
    <row r="92" spans="1:12" x14ac:dyDescent="0.2">
      <c r="A92" s="2" t="str">
        <f t="shared" si="1"/>
        <v>SNR_Senior Manager 2_</v>
      </c>
      <c r="B92" s="1" t="s">
        <v>71</v>
      </c>
      <c r="C92" s="1" t="s">
        <v>60</v>
      </c>
      <c r="D92" s="1" t="s">
        <v>72</v>
      </c>
      <c r="F92" s="13">
        <v>155467</v>
      </c>
      <c r="G92" s="13">
        <v>157467</v>
      </c>
      <c r="H92" s="13">
        <v>159829</v>
      </c>
      <c r="I92" s="201">
        <v>162626</v>
      </c>
      <c r="J92" s="13">
        <v>165065</v>
      </c>
      <c r="K92" s="13">
        <v>168366</v>
      </c>
      <c r="L92" s="13">
        <v>175437</v>
      </c>
    </row>
    <row r="93" spans="1:12" x14ac:dyDescent="0.2">
      <c r="A93" s="2" t="str">
        <f t="shared" si="1"/>
        <v>SNR_Senior Manager 3_</v>
      </c>
      <c r="B93" s="8" t="s">
        <v>94</v>
      </c>
      <c r="C93" s="8" t="s">
        <v>60</v>
      </c>
      <c r="D93" s="8" t="s">
        <v>93</v>
      </c>
      <c r="E93" s="18"/>
      <c r="F93" s="14">
        <v>166099</v>
      </c>
      <c r="G93" s="14">
        <v>168099</v>
      </c>
      <c r="H93" s="14">
        <v>170620</v>
      </c>
      <c r="I93" s="202">
        <v>173579</v>
      </c>
      <c r="J93" s="14">
        <v>176183</v>
      </c>
      <c r="K93" s="14">
        <v>179707</v>
      </c>
      <c r="L93" s="228">
        <v>187255</v>
      </c>
    </row>
    <row r="94" spans="1:12" x14ac:dyDescent="0.2">
      <c r="A94" s="2" t="str">
        <f t="shared" si="1"/>
        <v>ELT_English Language Teachers A-C_1</v>
      </c>
      <c r="B94" s="9" t="s">
        <v>74</v>
      </c>
      <c r="C94" s="9" t="s">
        <v>73</v>
      </c>
      <c r="D94" s="9" t="s">
        <v>75</v>
      </c>
      <c r="E94" s="19">
        <v>1</v>
      </c>
      <c r="F94" s="15">
        <v>62177</v>
      </c>
      <c r="G94" s="15">
        <v>64177</v>
      </c>
      <c r="H94" s="15">
        <v>65140</v>
      </c>
      <c r="I94" s="203">
        <v>66517</v>
      </c>
      <c r="J94" s="15">
        <v>67515</v>
      </c>
      <c r="K94" s="15">
        <v>68865</v>
      </c>
      <c r="L94" s="13">
        <v>71757</v>
      </c>
    </row>
    <row r="95" spans="1:12" x14ac:dyDescent="0.2">
      <c r="A95" s="2" t="str">
        <f t="shared" si="1"/>
        <v>ELT_English Language Teachers A-C_2</v>
      </c>
      <c r="B95" s="1" t="s">
        <v>74</v>
      </c>
      <c r="C95" s="1" t="s">
        <v>73</v>
      </c>
      <c r="D95" s="1" t="s">
        <v>75</v>
      </c>
      <c r="E95" s="4">
        <v>2</v>
      </c>
      <c r="F95" s="13">
        <v>63336</v>
      </c>
      <c r="G95" s="13">
        <v>65336</v>
      </c>
      <c r="H95" s="13">
        <v>66316</v>
      </c>
      <c r="I95" s="201">
        <v>67711</v>
      </c>
      <c r="J95" s="13">
        <v>68727</v>
      </c>
      <c r="K95" s="13">
        <v>70102</v>
      </c>
      <c r="L95" s="13">
        <v>73046</v>
      </c>
    </row>
    <row r="96" spans="1:12" x14ac:dyDescent="0.2">
      <c r="A96" s="2" t="str">
        <f t="shared" si="1"/>
        <v>ELT_English Language Teachers A-C_3</v>
      </c>
      <c r="B96" s="1" t="s">
        <v>74</v>
      </c>
      <c r="C96" s="1" t="s">
        <v>73</v>
      </c>
      <c r="D96" s="1" t="s">
        <v>75</v>
      </c>
      <c r="E96" s="4">
        <v>3</v>
      </c>
      <c r="F96" s="13">
        <v>65656</v>
      </c>
      <c r="G96" s="13">
        <v>67656</v>
      </c>
      <c r="H96" s="13">
        <v>68671</v>
      </c>
      <c r="I96" s="201">
        <v>70101</v>
      </c>
      <c r="J96" s="13">
        <v>71153</v>
      </c>
      <c r="K96" s="13">
        <v>72576</v>
      </c>
      <c r="L96" s="13">
        <v>75624</v>
      </c>
    </row>
    <row r="97" spans="1:12" x14ac:dyDescent="0.2">
      <c r="A97" s="2" t="str">
        <f t="shared" si="1"/>
        <v>ELT_English Language Teachers A-C_4</v>
      </c>
      <c r="B97" s="1" t="s">
        <v>74</v>
      </c>
      <c r="C97" s="1" t="s">
        <v>73</v>
      </c>
      <c r="D97" s="1" t="s">
        <v>75</v>
      </c>
      <c r="E97" s="4">
        <v>4</v>
      </c>
      <c r="F97" s="13">
        <v>68029</v>
      </c>
      <c r="G97" s="13">
        <v>70029</v>
      </c>
      <c r="H97" s="13">
        <v>71079</v>
      </c>
      <c r="I97" s="201">
        <v>72545</v>
      </c>
      <c r="J97" s="13">
        <v>73633</v>
      </c>
      <c r="K97" s="13">
        <v>75106</v>
      </c>
      <c r="L97" s="13">
        <v>78260</v>
      </c>
    </row>
    <row r="98" spans="1:12" x14ac:dyDescent="0.2">
      <c r="A98" s="2" t="str">
        <f t="shared" si="1"/>
        <v>ELT_English Language Teachers A-C_5</v>
      </c>
      <c r="B98" s="1" t="s">
        <v>74</v>
      </c>
      <c r="C98" s="1" t="s">
        <v>73</v>
      </c>
      <c r="D98" s="1" t="s">
        <v>75</v>
      </c>
      <c r="E98" s="4">
        <v>5</v>
      </c>
      <c r="F98" s="13">
        <v>71725</v>
      </c>
      <c r="G98" s="13">
        <v>73725</v>
      </c>
      <c r="H98" s="13">
        <v>74831</v>
      </c>
      <c r="I98" s="201">
        <v>76353</v>
      </c>
      <c r="J98" s="13">
        <v>77498</v>
      </c>
      <c r="K98" s="13">
        <v>79048</v>
      </c>
      <c r="L98" s="13">
        <v>82368</v>
      </c>
    </row>
    <row r="99" spans="1:12" x14ac:dyDescent="0.2">
      <c r="A99" s="2" t="str">
        <f t="shared" si="1"/>
        <v>ELT_English Language Teachers A-C_6</v>
      </c>
      <c r="B99" s="1" t="s">
        <v>74</v>
      </c>
      <c r="C99" s="1" t="s">
        <v>73</v>
      </c>
      <c r="D99" s="1" t="s">
        <v>75</v>
      </c>
      <c r="E99" s="4">
        <v>6</v>
      </c>
      <c r="F99" s="13">
        <v>74188</v>
      </c>
      <c r="G99" s="13">
        <v>76188</v>
      </c>
      <c r="H99" s="13">
        <v>77331</v>
      </c>
      <c r="I99" s="201">
        <v>78891</v>
      </c>
      <c r="J99" s="13">
        <v>80074</v>
      </c>
      <c r="K99" s="13">
        <v>81675</v>
      </c>
      <c r="L99" s="13">
        <v>85105</v>
      </c>
    </row>
    <row r="100" spans="1:12" x14ac:dyDescent="0.2">
      <c r="A100" s="2" t="str">
        <f t="shared" si="1"/>
        <v>ELT_English Language Teachers A-C_7</v>
      </c>
      <c r="B100" s="1" t="s">
        <v>74</v>
      </c>
      <c r="C100" s="1" t="s">
        <v>73</v>
      </c>
      <c r="D100" s="1" t="s">
        <v>75</v>
      </c>
      <c r="E100" s="4">
        <v>7</v>
      </c>
      <c r="F100" s="13">
        <v>76651</v>
      </c>
      <c r="G100" s="13">
        <v>78651</v>
      </c>
      <c r="H100" s="13">
        <v>79831</v>
      </c>
      <c r="I100" s="201">
        <v>81428</v>
      </c>
      <c r="J100" s="13">
        <v>82649</v>
      </c>
      <c r="K100" s="13">
        <v>84302</v>
      </c>
      <c r="L100" s="13">
        <v>87843</v>
      </c>
    </row>
    <row r="101" spans="1:12" x14ac:dyDescent="0.2">
      <c r="A101" s="2" t="str">
        <f t="shared" si="1"/>
        <v>ELT_English Language Teachers A-C_8</v>
      </c>
      <c r="B101" s="1" t="s">
        <v>74</v>
      </c>
      <c r="C101" s="1" t="s">
        <v>73</v>
      </c>
      <c r="D101" s="1" t="s">
        <v>75</v>
      </c>
      <c r="E101" s="4">
        <v>8</v>
      </c>
      <c r="F101" s="13">
        <v>79114</v>
      </c>
      <c r="G101" s="13">
        <v>81114</v>
      </c>
      <c r="H101" s="13">
        <v>82331</v>
      </c>
      <c r="I101" s="201">
        <v>83966</v>
      </c>
      <c r="J101" s="13">
        <v>85225</v>
      </c>
      <c r="K101" s="13">
        <v>86930</v>
      </c>
      <c r="L101" s="13">
        <v>90581</v>
      </c>
    </row>
    <row r="102" spans="1:12" x14ac:dyDescent="0.2">
      <c r="A102" s="2" t="str">
        <f t="shared" si="1"/>
        <v>ELT_English Language Teachers A-C_9</v>
      </c>
      <c r="B102" s="1" t="s">
        <v>74</v>
      </c>
      <c r="C102" s="1" t="s">
        <v>73</v>
      </c>
      <c r="D102" s="1" t="s">
        <v>75</v>
      </c>
      <c r="E102" s="4">
        <v>9</v>
      </c>
      <c r="F102" s="13">
        <v>81826</v>
      </c>
      <c r="G102" s="13">
        <v>83826</v>
      </c>
      <c r="H102" s="13">
        <v>85083</v>
      </c>
      <c r="I102" s="201">
        <v>86759</v>
      </c>
      <c r="J102" s="13">
        <v>88060</v>
      </c>
      <c r="K102" s="13">
        <v>89821</v>
      </c>
      <c r="L102" s="13">
        <v>93593</v>
      </c>
    </row>
    <row r="103" spans="1:12" x14ac:dyDescent="0.2">
      <c r="A103" s="2" t="str">
        <f t="shared" si="1"/>
        <v>ELT_English Language Teachers A-C_10</v>
      </c>
      <c r="B103" s="1" t="s">
        <v>74</v>
      </c>
      <c r="C103" s="1" t="s">
        <v>73</v>
      </c>
      <c r="D103" s="1" t="s">
        <v>75</v>
      </c>
      <c r="E103" s="4">
        <v>10</v>
      </c>
      <c r="F103" s="13">
        <v>85013</v>
      </c>
      <c r="G103" s="13">
        <v>87013</v>
      </c>
      <c r="H103" s="13">
        <v>88318</v>
      </c>
      <c r="I103" s="201">
        <v>90043</v>
      </c>
      <c r="J103" s="13">
        <v>91394</v>
      </c>
      <c r="K103" s="13">
        <v>93222</v>
      </c>
      <c r="L103" s="13">
        <v>97137</v>
      </c>
    </row>
    <row r="104" spans="1:12" x14ac:dyDescent="0.2">
      <c r="A104" s="2" t="str">
        <f t="shared" si="1"/>
        <v>ELT_English Language Teachers A-C_11</v>
      </c>
      <c r="B104" s="1" t="s">
        <v>74</v>
      </c>
      <c r="C104" s="1" t="s">
        <v>73</v>
      </c>
      <c r="D104" s="1" t="s">
        <v>75</v>
      </c>
      <c r="E104" s="4">
        <v>11</v>
      </c>
      <c r="F104" s="13">
        <v>87984</v>
      </c>
      <c r="G104" s="13">
        <v>89984</v>
      </c>
      <c r="H104" s="13">
        <v>91334</v>
      </c>
      <c r="I104" s="201">
        <v>93104</v>
      </c>
      <c r="J104" s="13">
        <v>94501</v>
      </c>
      <c r="K104" s="13">
        <v>96391</v>
      </c>
      <c r="L104" s="13">
        <v>100439</v>
      </c>
    </row>
    <row r="105" spans="1:12" x14ac:dyDescent="0.2">
      <c r="A105" s="2" t="str">
        <f t="shared" si="1"/>
        <v>ELT_English Language Teachers A-C_12</v>
      </c>
      <c r="B105" s="8" t="s">
        <v>74</v>
      </c>
      <c r="C105" s="8" t="s">
        <v>73</v>
      </c>
      <c r="D105" s="8" t="s">
        <v>75</v>
      </c>
      <c r="E105" s="18">
        <v>12</v>
      </c>
      <c r="F105" s="14">
        <v>90600</v>
      </c>
      <c r="G105" s="14">
        <v>92600</v>
      </c>
      <c r="H105" s="14">
        <v>93989</v>
      </c>
      <c r="I105" s="202">
        <v>95799</v>
      </c>
      <c r="J105" s="14">
        <v>97236</v>
      </c>
      <c r="K105" s="14">
        <v>99181</v>
      </c>
      <c r="L105" s="228">
        <v>103347</v>
      </c>
    </row>
    <row r="106" spans="1:12" x14ac:dyDescent="0.2">
      <c r="A106" s="2" t="str">
        <f t="shared" si="1"/>
        <v>_Director of Studies_1</v>
      </c>
      <c r="D106" s="1" t="s">
        <v>95</v>
      </c>
      <c r="E106" s="4">
        <v>1</v>
      </c>
      <c r="F106" s="12">
        <v>96092</v>
      </c>
      <c r="G106" s="12">
        <v>98092</v>
      </c>
      <c r="H106" s="12">
        <v>99563</v>
      </c>
      <c r="I106" s="204">
        <v>101456</v>
      </c>
      <c r="J106" s="12">
        <v>102978</v>
      </c>
      <c r="K106" s="12">
        <v>105038</v>
      </c>
      <c r="L106" s="13">
        <v>109450</v>
      </c>
    </row>
    <row r="107" spans="1:12" x14ac:dyDescent="0.2">
      <c r="A107" s="2" t="str">
        <f t="shared" si="1"/>
        <v>_Director of Studies_2</v>
      </c>
      <c r="D107" s="1" t="s">
        <v>95</v>
      </c>
      <c r="E107" s="4">
        <v>2</v>
      </c>
      <c r="F107" s="12">
        <v>98690</v>
      </c>
      <c r="G107" s="12">
        <v>100690</v>
      </c>
      <c r="H107" s="12">
        <v>102200</v>
      </c>
      <c r="I107" s="204">
        <v>104133</v>
      </c>
      <c r="J107" s="12">
        <v>105695</v>
      </c>
      <c r="K107" s="12">
        <v>107809</v>
      </c>
      <c r="L107" s="13">
        <v>112337</v>
      </c>
    </row>
    <row r="108" spans="1:12" x14ac:dyDescent="0.2">
      <c r="A108" s="2" t="str">
        <f t="shared" si="1"/>
        <v>_Director of Studies_3</v>
      </c>
      <c r="D108" s="1" t="s">
        <v>95</v>
      </c>
      <c r="E108" s="4">
        <v>3</v>
      </c>
      <c r="F108" s="12">
        <v>101801</v>
      </c>
      <c r="G108" s="12">
        <v>103801</v>
      </c>
      <c r="H108" s="12">
        <v>105358</v>
      </c>
      <c r="I108" s="204">
        <v>107338</v>
      </c>
      <c r="J108" s="12">
        <v>108948</v>
      </c>
      <c r="K108" s="12">
        <v>111127</v>
      </c>
      <c r="L108" s="13">
        <v>115794</v>
      </c>
    </row>
    <row r="109" spans="1:12" x14ac:dyDescent="0.2">
      <c r="A109" s="2" t="str">
        <f t="shared" si="1"/>
        <v>_Director of Studies_4</v>
      </c>
      <c r="D109" s="1" t="s">
        <v>95</v>
      </c>
      <c r="E109" s="4">
        <v>4</v>
      </c>
      <c r="F109" s="12">
        <v>105179</v>
      </c>
      <c r="G109" s="12">
        <v>107179</v>
      </c>
      <c r="H109" s="12">
        <v>108787</v>
      </c>
      <c r="I109" s="204">
        <v>110819</v>
      </c>
      <c r="J109" s="12">
        <v>112481</v>
      </c>
      <c r="K109" s="12">
        <v>114731</v>
      </c>
      <c r="L109" s="228">
        <v>119550</v>
      </c>
    </row>
    <row r="110" spans="1:12" x14ac:dyDescent="0.2">
      <c r="A110" s="2" t="str">
        <f t="shared" si="1"/>
        <v>__ELT Allowance 1</v>
      </c>
      <c r="E110" s="4" t="s">
        <v>99</v>
      </c>
      <c r="F110" s="12">
        <v>2570</v>
      </c>
      <c r="G110" s="12">
        <v>2609</v>
      </c>
      <c r="H110" s="12">
        <v>2648</v>
      </c>
      <c r="I110" s="204">
        <v>2689</v>
      </c>
      <c r="J110" s="12">
        <v>2729</v>
      </c>
      <c r="K110" s="12">
        <v>2784</v>
      </c>
      <c r="L110" s="13">
        <v>2901</v>
      </c>
    </row>
    <row r="111" spans="1:12" x14ac:dyDescent="0.2">
      <c r="A111" s="2" t="str">
        <f t="shared" si="1"/>
        <v>__ELT Allowance 2</v>
      </c>
      <c r="E111" s="4" t="s">
        <v>100</v>
      </c>
      <c r="F111" s="12">
        <v>4313</v>
      </c>
      <c r="G111" s="12">
        <v>4378</v>
      </c>
      <c r="H111" s="12">
        <v>4444</v>
      </c>
      <c r="I111" s="204">
        <v>4512</v>
      </c>
      <c r="J111" s="12">
        <v>4580</v>
      </c>
      <c r="K111" s="12">
        <v>4672</v>
      </c>
      <c r="L111" s="13">
        <v>4868</v>
      </c>
    </row>
    <row r="112" spans="1:12" x14ac:dyDescent="0.2">
      <c r="A112" s="2" t="str">
        <f t="shared" si="1"/>
        <v>__ELT Allowance 3</v>
      </c>
      <c r="E112" s="4" t="s">
        <v>101</v>
      </c>
      <c r="F112" s="12">
        <v>5920</v>
      </c>
      <c r="G112" s="12">
        <v>6009</v>
      </c>
      <c r="H112" s="12">
        <v>6099</v>
      </c>
      <c r="I112" s="204">
        <v>6192</v>
      </c>
      <c r="J112" s="12">
        <v>6285</v>
      </c>
      <c r="K112" s="12">
        <v>6411</v>
      </c>
      <c r="L112" s="228">
        <v>6680</v>
      </c>
    </row>
    <row r="113" spans="1:12" x14ac:dyDescent="0.2">
      <c r="A113" s="2" t="str">
        <f t="shared" si="1"/>
        <v>STF_Scholarly Teaching Fellow A_3</v>
      </c>
      <c r="C113" s="1" t="s">
        <v>65</v>
      </c>
      <c r="D113" s="1" t="s">
        <v>67</v>
      </c>
      <c r="E113" s="4">
        <v>3</v>
      </c>
      <c r="F113" s="12">
        <v>73423</v>
      </c>
      <c r="G113" s="12">
        <v>75423</v>
      </c>
      <c r="H113" s="12">
        <v>76554</v>
      </c>
      <c r="I113" s="204">
        <v>78102</v>
      </c>
      <c r="J113" s="12">
        <v>79274</v>
      </c>
      <c r="K113" s="12">
        <f>(J113*2%)+J113</f>
        <v>80859.48</v>
      </c>
      <c r="L113" s="13">
        <v>82603.508000000002</v>
      </c>
    </row>
    <row r="114" spans="1:12" x14ac:dyDescent="0.2">
      <c r="A114" s="2" t="str">
        <f t="shared" si="1"/>
        <v>STF_Scholarly Teaching Fellow A_4</v>
      </c>
      <c r="C114" s="1" t="s">
        <v>65</v>
      </c>
      <c r="D114" s="1" t="s">
        <v>67</v>
      </c>
      <c r="E114" s="4">
        <v>4</v>
      </c>
      <c r="F114" s="12">
        <v>77187</v>
      </c>
      <c r="G114" s="12">
        <v>79187</v>
      </c>
      <c r="H114" s="12">
        <v>80375</v>
      </c>
      <c r="I114" s="204">
        <v>81981</v>
      </c>
      <c r="J114" s="12">
        <v>83211</v>
      </c>
      <c r="K114" s="12">
        <f t="shared" ref="K114:K124" si="2">(J114*2%)+J114</f>
        <v>84875.22</v>
      </c>
      <c r="L114" s="13">
        <v>86705.862000000008</v>
      </c>
    </row>
    <row r="115" spans="1:12" x14ac:dyDescent="0.2">
      <c r="A115" s="2" t="str">
        <f t="shared" si="1"/>
        <v>STF_Scholarly Teaching Fellow A_5</v>
      </c>
      <c r="C115" s="1" t="s">
        <v>65</v>
      </c>
      <c r="D115" s="1" t="s">
        <v>67</v>
      </c>
      <c r="E115" s="4">
        <v>5</v>
      </c>
      <c r="F115" s="12">
        <v>80246</v>
      </c>
      <c r="G115" s="12">
        <v>82246</v>
      </c>
      <c r="H115" s="12">
        <v>83480</v>
      </c>
      <c r="I115" s="204">
        <v>85132</v>
      </c>
      <c r="J115" s="12">
        <v>86409</v>
      </c>
      <c r="K115" s="12">
        <f t="shared" si="2"/>
        <v>88137.18</v>
      </c>
      <c r="L115" s="13">
        <v>90038.178</v>
      </c>
    </row>
    <row r="116" spans="1:12" x14ac:dyDescent="0.2">
      <c r="A116" s="2" t="str">
        <f t="shared" si="1"/>
        <v>STF_Scholarly Teaching Fellow A_6</v>
      </c>
      <c r="C116" s="1" t="s">
        <v>65</v>
      </c>
      <c r="D116" s="1" t="s">
        <v>67</v>
      </c>
      <c r="E116" s="4">
        <v>6</v>
      </c>
      <c r="F116" s="12">
        <v>83307</v>
      </c>
      <c r="G116" s="12">
        <v>85307</v>
      </c>
      <c r="H116" s="12">
        <v>86587</v>
      </c>
      <c r="I116" s="204">
        <v>88286</v>
      </c>
      <c r="J116" s="12">
        <v>89610</v>
      </c>
      <c r="K116" s="12">
        <f t="shared" si="2"/>
        <v>91402.2</v>
      </c>
      <c r="L116" s="13">
        <v>93373.62000000001</v>
      </c>
    </row>
    <row r="117" spans="1:12" x14ac:dyDescent="0.2">
      <c r="A117" s="2" t="str">
        <f t="shared" si="1"/>
        <v>STF_Scholarly Teaching Fellow A_7</v>
      </c>
      <c r="C117" s="1" t="s">
        <v>65</v>
      </c>
      <c r="D117" s="1" t="s">
        <v>67</v>
      </c>
      <c r="E117" s="4">
        <v>7</v>
      </c>
      <c r="F117" s="12">
        <v>86368</v>
      </c>
      <c r="G117" s="12">
        <v>88368</v>
      </c>
      <c r="H117" s="12">
        <v>89694</v>
      </c>
      <c r="I117" s="204">
        <v>91439</v>
      </c>
      <c r="J117" s="12">
        <v>92811</v>
      </c>
      <c r="K117" s="12">
        <f t="shared" si="2"/>
        <v>94667.22</v>
      </c>
      <c r="L117" s="13">
        <v>96709.062000000005</v>
      </c>
    </row>
    <row r="118" spans="1:12" x14ac:dyDescent="0.2">
      <c r="A118" s="2" t="str">
        <f t="shared" si="1"/>
        <v>STF_Scholarly Teaching Fellow A_8</v>
      </c>
      <c r="C118" s="1" t="s">
        <v>65</v>
      </c>
      <c r="D118" s="1" t="s">
        <v>67</v>
      </c>
      <c r="E118" s="4">
        <v>8</v>
      </c>
      <c r="F118" s="12">
        <v>89425</v>
      </c>
      <c r="G118" s="12">
        <v>91425</v>
      </c>
      <c r="H118" s="12">
        <v>92796</v>
      </c>
      <c r="I118" s="204">
        <v>94588</v>
      </c>
      <c r="J118" s="12">
        <v>96007</v>
      </c>
      <c r="K118" s="12">
        <f t="shared" si="2"/>
        <v>97927.14</v>
      </c>
      <c r="L118" s="13">
        <v>100039.29400000001</v>
      </c>
    </row>
    <row r="119" spans="1:12" x14ac:dyDescent="0.2">
      <c r="A119" s="2" t="str">
        <f t="shared" si="1"/>
        <v>STF_Scholarly Teaching Fellow B_1</v>
      </c>
      <c r="C119" s="1" t="s">
        <v>65</v>
      </c>
      <c r="D119" s="1" t="s">
        <v>68</v>
      </c>
      <c r="E119" s="4">
        <v>1</v>
      </c>
      <c r="F119" s="12">
        <v>94135</v>
      </c>
      <c r="G119" s="12">
        <v>96135</v>
      </c>
      <c r="H119" s="12">
        <v>97577</v>
      </c>
      <c r="I119" s="204">
        <v>99441</v>
      </c>
      <c r="J119" s="12">
        <v>100933</v>
      </c>
      <c r="K119" s="12">
        <f t="shared" si="2"/>
        <v>102951.66</v>
      </c>
      <c r="L119" s="13">
        <v>105172.186</v>
      </c>
    </row>
    <row r="120" spans="1:12" x14ac:dyDescent="0.2">
      <c r="A120" s="2" t="str">
        <f t="shared" si="1"/>
        <v>STF_Scholarly Teaching Fellow B_2</v>
      </c>
      <c r="C120" s="1" t="s">
        <v>65</v>
      </c>
      <c r="D120" s="1" t="s">
        <v>68</v>
      </c>
      <c r="E120" s="4">
        <v>2</v>
      </c>
      <c r="F120" s="12">
        <v>97666</v>
      </c>
      <c r="G120" s="12">
        <v>99666</v>
      </c>
      <c r="H120" s="12">
        <v>101161</v>
      </c>
      <c r="I120" s="204">
        <v>103078</v>
      </c>
      <c r="J120" s="12">
        <v>104624</v>
      </c>
      <c r="K120" s="12">
        <f t="shared" si="2"/>
        <v>106716.48</v>
      </c>
      <c r="L120" s="13">
        <v>109018.208</v>
      </c>
    </row>
    <row r="121" spans="1:12" x14ac:dyDescent="0.2">
      <c r="A121" s="2" t="str">
        <f t="shared" si="1"/>
        <v>STF_Scholarly Teaching Fellow B_3</v>
      </c>
      <c r="C121" s="1" t="s">
        <v>65</v>
      </c>
      <c r="D121" s="1" t="s">
        <v>68</v>
      </c>
      <c r="E121" s="4">
        <v>3</v>
      </c>
      <c r="F121" s="12">
        <v>101190</v>
      </c>
      <c r="G121" s="12">
        <v>103190</v>
      </c>
      <c r="H121" s="12">
        <v>104738</v>
      </c>
      <c r="I121" s="204">
        <v>106709</v>
      </c>
      <c r="J121" s="12">
        <v>108310</v>
      </c>
      <c r="K121" s="12">
        <f t="shared" si="2"/>
        <v>110476.2</v>
      </c>
      <c r="L121" s="13">
        <v>112859.02</v>
      </c>
    </row>
    <row r="122" spans="1:12" x14ac:dyDescent="0.2">
      <c r="A122" s="2" t="str">
        <f t="shared" si="1"/>
        <v>STF_Scholarly Teaching Fellow B_4</v>
      </c>
      <c r="C122" s="1" t="s">
        <v>65</v>
      </c>
      <c r="D122" s="1" t="s">
        <v>68</v>
      </c>
      <c r="E122" s="4">
        <v>4</v>
      </c>
      <c r="F122" s="12">
        <v>104724</v>
      </c>
      <c r="G122" s="12">
        <v>106724</v>
      </c>
      <c r="H122" s="12">
        <v>108325</v>
      </c>
      <c r="I122" s="204">
        <v>110350</v>
      </c>
      <c r="J122" s="12">
        <v>112005</v>
      </c>
      <c r="K122" s="12">
        <f t="shared" si="2"/>
        <v>114245.1</v>
      </c>
      <c r="L122" s="13">
        <v>116709.21</v>
      </c>
    </row>
    <row r="123" spans="1:12" x14ac:dyDescent="0.2">
      <c r="A123" s="2" t="str">
        <f t="shared" si="1"/>
        <v>STF_Scholarly Teaching Fellow B_5</v>
      </c>
      <c r="C123" s="1" t="s">
        <v>65</v>
      </c>
      <c r="D123" s="1" t="s">
        <v>68</v>
      </c>
      <c r="E123" s="4">
        <v>5</v>
      </c>
      <c r="F123" s="12">
        <v>108251</v>
      </c>
      <c r="G123" s="12">
        <v>110251</v>
      </c>
      <c r="H123" s="12">
        <v>111905</v>
      </c>
      <c r="I123" s="204">
        <v>113984</v>
      </c>
      <c r="J123" s="12">
        <v>115694</v>
      </c>
      <c r="K123" s="12">
        <f t="shared" si="2"/>
        <v>118007.88</v>
      </c>
      <c r="L123" s="13">
        <v>120553.148</v>
      </c>
    </row>
    <row r="124" spans="1:12" x14ac:dyDescent="0.2">
      <c r="A124" s="2" t="str">
        <f t="shared" si="1"/>
        <v>STF_Scholarly Teaching Fellow B_6</v>
      </c>
      <c r="C124" s="1" t="s">
        <v>65</v>
      </c>
      <c r="D124" s="1" t="s">
        <v>68</v>
      </c>
      <c r="E124" s="4">
        <v>6</v>
      </c>
      <c r="F124" s="12">
        <v>111788</v>
      </c>
      <c r="G124" s="12">
        <v>113788</v>
      </c>
      <c r="H124" s="12">
        <v>115495</v>
      </c>
      <c r="I124" s="204">
        <v>117627</v>
      </c>
      <c r="J124" s="12">
        <v>119391</v>
      </c>
      <c r="K124" s="12">
        <f t="shared" si="2"/>
        <v>121778.82</v>
      </c>
      <c r="L124" s="13">
        <v>124405.42200000001</v>
      </c>
    </row>
    <row r="125" spans="1:12" x14ac:dyDescent="0.2">
      <c r="A125" s="2" t="str">
        <f t="shared" si="1"/>
        <v>Agreed Salary__</v>
      </c>
      <c r="C125" s="1" t="s">
        <v>127</v>
      </c>
      <c r="I125" s="204"/>
      <c r="J125" s="204">
        <f>CALCULATOR!$C$21</f>
        <v>0</v>
      </c>
      <c r="K125" s="204">
        <f>CALCULATOR!$C$21</f>
        <v>0</v>
      </c>
    </row>
  </sheetData>
  <autoFilter ref="B4:J112"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filterMode="1">
    <tabColor theme="1"/>
  </sheetPr>
  <dimension ref="D5:M112"/>
  <sheetViews>
    <sheetView workbookViewId="0">
      <selection activeCell="I125" sqref="I125"/>
    </sheetView>
  </sheetViews>
  <sheetFormatPr defaultRowHeight="12.75" x14ac:dyDescent="0.2"/>
  <cols>
    <col min="6" max="6" width="26.7109375" bestFit="1" customWidth="1"/>
    <col min="12" max="12" width="14" bestFit="1" customWidth="1"/>
    <col min="13" max="13" width="27.28515625" bestFit="1" customWidth="1"/>
  </cols>
  <sheetData>
    <row r="5" spans="4:12" x14ac:dyDescent="0.2">
      <c r="D5" t="s">
        <v>1</v>
      </c>
      <c r="E5" t="s">
        <v>2</v>
      </c>
      <c r="F5" t="s">
        <v>3</v>
      </c>
      <c r="G5" t="s">
        <v>4</v>
      </c>
      <c r="L5" t="s">
        <v>200</v>
      </c>
    </row>
    <row r="6" spans="4:12" hidden="1" x14ac:dyDescent="0.2">
      <c r="D6" t="s">
        <v>20</v>
      </c>
      <c r="E6" t="s">
        <v>26</v>
      </c>
      <c r="F6" t="s">
        <v>27</v>
      </c>
      <c r="G6" t="s">
        <v>25</v>
      </c>
    </row>
    <row r="7" spans="4:12" hidden="1" x14ac:dyDescent="0.2">
      <c r="D7" t="s">
        <v>20</v>
      </c>
      <c r="E7" t="s">
        <v>39</v>
      </c>
      <c r="F7" t="s">
        <v>40</v>
      </c>
      <c r="G7" t="s">
        <v>25</v>
      </c>
    </row>
    <row r="8" spans="4:12" hidden="1" x14ac:dyDescent="0.2">
      <c r="D8" t="s">
        <v>20</v>
      </c>
      <c r="E8" t="s">
        <v>39</v>
      </c>
      <c r="F8" t="s">
        <v>40</v>
      </c>
      <c r="G8" t="s">
        <v>23</v>
      </c>
    </row>
    <row r="9" spans="4:12" hidden="1" x14ac:dyDescent="0.2">
      <c r="D9" t="s">
        <v>20</v>
      </c>
      <c r="E9" t="s">
        <v>39</v>
      </c>
      <c r="F9" t="s">
        <v>40</v>
      </c>
      <c r="G9" t="s">
        <v>18</v>
      </c>
    </row>
    <row r="10" spans="4:12" hidden="1" x14ac:dyDescent="0.2">
      <c r="D10" t="s">
        <v>20</v>
      </c>
      <c r="E10" t="s">
        <v>39</v>
      </c>
      <c r="F10" t="s">
        <v>40</v>
      </c>
      <c r="G10" t="s">
        <v>31</v>
      </c>
    </row>
    <row r="11" spans="4:12" hidden="1" x14ac:dyDescent="0.2">
      <c r="D11" t="s">
        <v>20</v>
      </c>
      <c r="E11" t="s">
        <v>29</v>
      </c>
      <c r="F11" t="s">
        <v>30</v>
      </c>
      <c r="G11" t="s">
        <v>25</v>
      </c>
    </row>
    <row r="12" spans="4:12" hidden="1" x14ac:dyDescent="0.2">
      <c r="D12" t="s">
        <v>20</v>
      </c>
      <c r="E12" t="s">
        <v>29</v>
      </c>
      <c r="F12" t="s">
        <v>30</v>
      </c>
      <c r="G12" t="s">
        <v>23</v>
      </c>
    </row>
    <row r="13" spans="4:12" hidden="1" x14ac:dyDescent="0.2">
      <c r="D13" t="s">
        <v>20</v>
      </c>
      <c r="E13" t="s">
        <v>29</v>
      </c>
      <c r="F13" t="s">
        <v>30</v>
      </c>
      <c r="G13" t="s">
        <v>18</v>
      </c>
    </row>
    <row r="14" spans="4:12" hidden="1" x14ac:dyDescent="0.2">
      <c r="D14" t="s">
        <v>20</v>
      </c>
      <c r="E14" t="s">
        <v>29</v>
      </c>
      <c r="F14" t="s">
        <v>30</v>
      </c>
      <c r="G14" t="s">
        <v>31</v>
      </c>
    </row>
    <row r="15" spans="4:12" hidden="1" x14ac:dyDescent="0.2">
      <c r="D15" t="s">
        <v>20</v>
      </c>
      <c r="E15" t="s">
        <v>29</v>
      </c>
      <c r="F15" t="s">
        <v>30</v>
      </c>
      <c r="G15" t="s">
        <v>35</v>
      </c>
    </row>
    <row r="16" spans="4:12" hidden="1" x14ac:dyDescent="0.2">
      <c r="D16" t="s">
        <v>20</v>
      </c>
      <c r="E16" t="s">
        <v>29</v>
      </c>
      <c r="F16" t="s">
        <v>30</v>
      </c>
      <c r="G16" t="s">
        <v>28</v>
      </c>
    </row>
    <row r="17" spans="4:7" hidden="1" x14ac:dyDescent="0.2">
      <c r="D17" t="s">
        <v>20</v>
      </c>
      <c r="E17" t="s">
        <v>21</v>
      </c>
      <c r="F17" t="s">
        <v>22</v>
      </c>
      <c r="G17" t="s">
        <v>25</v>
      </c>
    </row>
    <row r="18" spans="4:7" hidden="1" x14ac:dyDescent="0.2">
      <c r="D18" t="s">
        <v>20</v>
      </c>
      <c r="E18" t="s">
        <v>21</v>
      </c>
      <c r="F18" t="s">
        <v>22</v>
      </c>
      <c r="G18" t="s">
        <v>23</v>
      </c>
    </row>
    <row r="19" spans="4:7" hidden="1" x14ac:dyDescent="0.2">
      <c r="D19" t="s">
        <v>20</v>
      </c>
      <c r="E19" t="s">
        <v>21</v>
      </c>
      <c r="F19" t="s">
        <v>22</v>
      </c>
      <c r="G19" t="s">
        <v>18</v>
      </c>
    </row>
    <row r="20" spans="4:7" hidden="1" x14ac:dyDescent="0.2">
      <c r="D20" t="s">
        <v>20</v>
      </c>
      <c r="E20" t="s">
        <v>21</v>
      </c>
      <c r="F20" t="s">
        <v>22</v>
      </c>
      <c r="G20" t="s">
        <v>31</v>
      </c>
    </row>
    <row r="21" spans="4:7" hidden="1" x14ac:dyDescent="0.2">
      <c r="D21" t="s">
        <v>20</v>
      </c>
      <c r="E21" t="s">
        <v>21</v>
      </c>
      <c r="F21" t="s">
        <v>22</v>
      </c>
      <c r="G21" t="s">
        <v>35</v>
      </c>
    </row>
    <row r="22" spans="4:7" hidden="1" x14ac:dyDescent="0.2">
      <c r="D22" t="s">
        <v>20</v>
      </c>
      <c r="E22" t="s">
        <v>21</v>
      </c>
      <c r="F22" t="s">
        <v>22</v>
      </c>
      <c r="G22" t="s">
        <v>28</v>
      </c>
    </row>
    <row r="23" spans="4:7" hidden="1" x14ac:dyDescent="0.2">
      <c r="D23" t="s">
        <v>20</v>
      </c>
      <c r="E23" t="s">
        <v>36</v>
      </c>
      <c r="F23" t="s">
        <v>37</v>
      </c>
      <c r="G23" t="s">
        <v>25</v>
      </c>
    </row>
    <row r="24" spans="4:7" hidden="1" x14ac:dyDescent="0.2">
      <c r="D24" t="s">
        <v>20</v>
      </c>
      <c r="E24" t="s">
        <v>36</v>
      </c>
      <c r="F24" t="s">
        <v>37</v>
      </c>
      <c r="G24" t="s">
        <v>23</v>
      </c>
    </row>
    <row r="25" spans="4:7" hidden="1" x14ac:dyDescent="0.2">
      <c r="D25" t="s">
        <v>20</v>
      </c>
      <c r="E25" t="s">
        <v>36</v>
      </c>
      <c r="F25" t="s">
        <v>37</v>
      </c>
      <c r="G25" t="s">
        <v>18</v>
      </c>
    </row>
    <row r="26" spans="4:7" hidden="1" x14ac:dyDescent="0.2">
      <c r="D26" t="s">
        <v>20</v>
      </c>
      <c r="E26" t="s">
        <v>36</v>
      </c>
      <c r="F26" t="s">
        <v>37</v>
      </c>
      <c r="G26" t="s">
        <v>31</v>
      </c>
    </row>
    <row r="27" spans="4:7" hidden="1" x14ac:dyDescent="0.2">
      <c r="D27" t="s">
        <v>20</v>
      </c>
      <c r="E27" t="s">
        <v>36</v>
      </c>
      <c r="F27" t="s">
        <v>37</v>
      </c>
      <c r="G27" t="s">
        <v>35</v>
      </c>
    </row>
    <row r="28" spans="4:7" hidden="1" x14ac:dyDescent="0.2">
      <c r="D28" t="s">
        <v>20</v>
      </c>
      <c r="E28" t="s">
        <v>36</v>
      </c>
      <c r="F28" t="s">
        <v>37</v>
      </c>
      <c r="G28" t="s">
        <v>28</v>
      </c>
    </row>
    <row r="29" spans="4:7" hidden="1" x14ac:dyDescent="0.2">
      <c r="D29" t="s">
        <v>20</v>
      </c>
      <c r="E29" t="s">
        <v>36</v>
      </c>
      <c r="F29" t="s">
        <v>37</v>
      </c>
      <c r="G29" t="s">
        <v>41</v>
      </c>
    </row>
    <row r="30" spans="4:7" hidden="1" x14ac:dyDescent="0.2">
      <c r="D30" t="s">
        <v>20</v>
      </c>
      <c r="E30" t="s">
        <v>36</v>
      </c>
      <c r="F30" t="s">
        <v>37</v>
      </c>
      <c r="G30" t="s">
        <v>38</v>
      </c>
    </row>
    <row r="31" spans="4:7" hidden="1" x14ac:dyDescent="0.2">
      <c r="D31" t="s">
        <v>73</v>
      </c>
      <c r="E31" t="s">
        <v>74</v>
      </c>
      <c r="F31" t="s">
        <v>75</v>
      </c>
      <c r="G31" t="s">
        <v>18</v>
      </c>
    </row>
    <row r="32" spans="4:7" hidden="1" x14ac:dyDescent="0.2">
      <c r="D32" t="s">
        <v>73</v>
      </c>
      <c r="E32" t="s">
        <v>74</v>
      </c>
      <c r="F32" t="s">
        <v>75</v>
      </c>
      <c r="G32" t="s">
        <v>38</v>
      </c>
    </row>
    <row r="33" spans="4:7" hidden="1" x14ac:dyDescent="0.2">
      <c r="D33" t="s">
        <v>73</v>
      </c>
      <c r="E33" t="s">
        <v>74</v>
      </c>
      <c r="F33" t="s">
        <v>75</v>
      </c>
      <c r="G33" t="s">
        <v>64</v>
      </c>
    </row>
    <row r="34" spans="4:7" hidden="1" x14ac:dyDescent="0.2">
      <c r="D34" t="s">
        <v>73</v>
      </c>
      <c r="E34" t="s">
        <v>74</v>
      </c>
      <c r="F34" t="s">
        <v>75</v>
      </c>
      <c r="G34" t="s">
        <v>42</v>
      </c>
    </row>
    <row r="35" spans="4:7" hidden="1" x14ac:dyDescent="0.2">
      <c r="D35" t="s">
        <v>32</v>
      </c>
      <c r="E35" t="s">
        <v>54</v>
      </c>
      <c r="F35" t="s">
        <v>55</v>
      </c>
      <c r="G35" t="s">
        <v>31</v>
      </c>
    </row>
    <row r="36" spans="4:7" hidden="1" x14ac:dyDescent="0.2">
      <c r="D36" t="s">
        <v>32</v>
      </c>
      <c r="E36" t="s">
        <v>54</v>
      </c>
      <c r="F36" t="s">
        <v>55</v>
      </c>
      <c r="G36" t="s">
        <v>28</v>
      </c>
    </row>
    <row r="37" spans="4:7" hidden="1" x14ac:dyDescent="0.2">
      <c r="D37" t="s">
        <v>32</v>
      </c>
      <c r="E37" t="s">
        <v>54</v>
      </c>
      <c r="F37" t="s">
        <v>55</v>
      </c>
      <c r="G37" t="s">
        <v>41</v>
      </c>
    </row>
    <row r="38" spans="4:7" hidden="1" x14ac:dyDescent="0.2">
      <c r="D38" t="s">
        <v>32</v>
      </c>
      <c r="E38" t="s">
        <v>52</v>
      </c>
      <c r="F38" t="s">
        <v>53</v>
      </c>
      <c r="G38" t="s">
        <v>31</v>
      </c>
    </row>
    <row r="39" spans="4:7" hidden="1" x14ac:dyDescent="0.2">
      <c r="D39" t="s">
        <v>32</v>
      </c>
      <c r="E39" t="s">
        <v>52</v>
      </c>
      <c r="F39" t="s">
        <v>53</v>
      </c>
      <c r="G39" t="s">
        <v>35</v>
      </c>
    </row>
    <row r="40" spans="4:7" hidden="1" x14ac:dyDescent="0.2">
      <c r="D40" t="s">
        <v>32</v>
      </c>
      <c r="E40" t="s">
        <v>52</v>
      </c>
      <c r="F40" t="s">
        <v>53</v>
      </c>
      <c r="G40" t="s">
        <v>28</v>
      </c>
    </row>
    <row r="41" spans="4:7" hidden="1" x14ac:dyDescent="0.2">
      <c r="D41" t="s">
        <v>32</v>
      </c>
      <c r="E41" t="s">
        <v>52</v>
      </c>
      <c r="F41" t="s">
        <v>53</v>
      </c>
      <c r="G41" t="s">
        <v>41</v>
      </c>
    </row>
    <row r="42" spans="4:7" hidden="1" x14ac:dyDescent="0.2">
      <c r="D42" t="s">
        <v>32</v>
      </c>
      <c r="E42" t="s">
        <v>52</v>
      </c>
      <c r="F42" t="s">
        <v>53</v>
      </c>
      <c r="G42" t="s">
        <v>38</v>
      </c>
    </row>
    <row r="43" spans="4:7" hidden="1" x14ac:dyDescent="0.2">
      <c r="D43" t="s">
        <v>32</v>
      </c>
      <c r="E43" t="s">
        <v>78</v>
      </c>
      <c r="F43" t="s">
        <v>79</v>
      </c>
      <c r="G43" t="s">
        <v>18</v>
      </c>
    </row>
    <row r="44" spans="4:7" hidden="1" x14ac:dyDescent="0.2">
      <c r="D44" t="s">
        <v>32</v>
      </c>
      <c r="E44" t="s">
        <v>76</v>
      </c>
      <c r="F44" t="s">
        <v>77</v>
      </c>
      <c r="G44" t="s">
        <v>18</v>
      </c>
    </row>
    <row r="45" spans="4:7" hidden="1" x14ac:dyDescent="0.2">
      <c r="D45" t="s">
        <v>32</v>
      </c>
      <c r="E45" t="s">
        <v>47</v>
      </c>
      <c r="F45" t="s">
        <v>48</v>
      </c>
      <c r="G45" t="s">
        <v>25</v>
      </c>
    </row>
    <row r="46" spans="4:7" hidden="1" x14ac:dyDescent="0.2">
      <c r="D46" t="s">
        <v>32</v>
      </c>
      <c r="E46" t="s">
        <v>47</v>
      </c>
      <c r="F46" t="s">
        <v>48</v>
      </c>
      <c r="G46" t="s">
        <v>23</v>
      </c>
    </row>
    <row r="47" spans="4:7" hidden="1" x14ac:dyDescent="0.2">
      <c r="D47" t="s">
        <v>32</v>
      </c>
      <c r="E47" t="s">
        <v>47</v>
      </c>
      <c r="F47" t="s">
        <v>48</v>
      </c>
      <c r="G47" t="s">
        <v>18</v>
      </c>
    </row>
    <row r="48" spans="4:7" hidden="1" x14ac:dyDescent="0.2">
      <c r="D48" t="s">
        <v>32</v>
      </c>
      <c r="E48" t="s">
        <v>47</v>
      </c>
      <c r="F48" t="s">
        <v>48</v>
      </c>
      <c r="G48" t="s">
        <v>31</v>
      </c>
    </row>
    <row r="49" spans="4:7" hidden="1" x14ac:dyDescent="0.2">
      <c r="D49" t="s">
        <v>32</v>
      </c>
      <c r="E49" t="s">
        <v>49</v>
      </c>
      <c r="F49" t="s">
        <v>50</v>
      </c>
      <c r="G49" t="s">
        <v>25</v>
      </c>
    </row>
    <row r="50" spans="4:7" hidden="1" x14ac:dyDescent="0.2">
      <c r="D50" t="s">
        <v>32</v>
      </c>
      <c r="E50" t="s">
        <v>49</v>
      </c>
      <c r="F50" t="s">
        <v>50</v>
      </c>
      <c r="G50" t="s">
        <v>23</v>
      </c>
    </row>
    <row r="51" spans="4:7" hidden="1" x14ac:dyDescent="0.2">
      <c r="D51" t="s">
        <v>32</v>
      </c>
      <c r="E51" t="s">
        <v>49</v>
      </c>
      <c r="F51" t="s">
        <v>50</v>
      </c>
      <c r="G51" t="s">
        <v>18</v>
      </c>
    </row>
    <row r="52" spans="4:7" hidden="1" x14ac:dyDescent="0.2">
      <c r="D52" t="s">
        <v>32</v>
      </c>
      <c r="E52" t="s">
        <v>49</v>
      </c>
      <c r="F52" t="s">
        <v>50</v>
      </c>
      <c r="G52" t="s">
        <v>31</v>
      </c>
    </row>
    <row r="53" spans="4:7" hidden="1" x14ac:dyDescent="0.2">
      <c r="D53" t="s">
        <v>32</v>
      </c>
      <c r="E53" t="s">
        <v>62</v>
      </c>
      <c r="F53" t="s">
        <v>63</v>
      </c>
      <c r="G53" t="s">
        <v>23</v>
      </c>
    </row>
    <row r="54" spans="4:7" hidden="1" x14ac:dyDescent="0.2">
      <c r="D54" t="s">
        <v>32</v>
      </c>
      <c r="E54" t="s">
        <v>62</v>
      </c>
      <c r="F54" t="s">
        <v>63</v>
      </c>
      <c r="G54" t="s">
        <v>41</v>
      </c>
    </row>
    <row r="55" spans="4:7" hidden="1" x14ac:dyDescent="0.2">
      <c r="D55" t="s">
        <v>32</v>
      </c>
      <c r="E55" t="s">
        <v>45</v>
      </c>
      <c r="F55" t="s">
        <v>46</v>
      </c>
      <c r="G55" t="s">
        <v>25</v>
      </c>
    </row>
    <row r="56" spans="4:7" hidden="1" x14ac:dyDescent="0.2">
      <c r="D56" t="s">
        <v>32</v>
      </c>
      <c r="E56" t="s">
        <v>45</v>
      </c>
      <c r="F56" t="s">
        <v>46</v>
      </c>
      <c r="G56" t="s">
        <v>23</v>
      </c>
    </row>
    <row r="57" spans="4:7" hidden="1" x14ac:dyDescent="0.2">
      <c r="D57" t="s">
        <v>32</v>
      </c>
      <c r="E57" t="s">
        <v>45</v>
      </c>
      <c r="F57" t="s">
        <v>46</v>
      </c>
      <c r="G57" t="s">
        <v>18</v>
      </c>
    </row>
    <row r="58" spans="4:7" hidden="1" x14ac:dyDescent="0.2">
      <c r="D58" t="s">
        <v>32</v>
      </c>
      <c r="E58" t="s">
        <v>45</v>
      </c>
      <c r="F58" t="s">
        <v>46</v>
      </c>
      <c r="G58" t="s">
        <v>31</v>
      </c>
    </row>
    <row r="59" spans="4:7" hidden="1" x14ac:dyDescent="0.2">
      <c r="D59" t="s">
        <v>32</v>
      </c>
      <c r="E59" t="s">
        <v>43</v>
      </c>
      <c r="F59" t="s">
        <v>44</v>
      </c>
      <c r="G59" t="s">
        <v>25</v>
      </c>
    </row>
    <row r="60" spans="4:7" hidden="1" x14ac:dyDescent="0.2">
      <c r="D60" t="s">
        <v>32</v>
      </c>
      <c r="E60" t="s">
        <v>43</v>
      </c>
      <c r="F60" t="s">
        <v>44</v>
      </c>
      <c r="G60" t="s">
        <v>23</v>
      </c>
    </row>
    <row r="61" spans="4:7" hidden="1" x14ac:dyDescent="0.2">
      <c r="D61" t="s">
        <v>32</v>
      </c>
      <c r="E61" t="s">
        <v>43</v>
      </c>
      <c r="F61" t="s">
        <v>44</v>
      </c>
      <c r="G61" t="s">
        <v>18</v>
      </c>
    </row>
    <row r="62" spans="4:7" hidden="1" x14ac:dyDescent="0.2">
      <c r="D62" t="s">
        <v>32</v>
      </c>
      <c r="E62" t="s">
        <v>43</v>
      </c>
      <c r="F62" t="s">
        <v>44</v>
      </c>
      <c r="G62" t="s">
        <v>31</v>
      </c>
    </row>
    <row r="63" spans="4:7" hidden="1" x14ac:dyDescent="0.2">
      <c r="D63" t="s">
        <v>32</v>
      </c>
      <c r="E63" t="s">
        <v>43</v>
      </c>
      <c r="F63" t="s">
        <v>44</v>
      </c>
      <c r="G63" t="s">
        <v>35</v>
      </c>
    </row>
    <row r="64" spans="4:7" hidden="1" x14ac:dyDescent="0.2">
      <c r="D64" t="s">
        <v>32</v>
      </c>
      <c r="E64" t="s">
        <v>33</v>
      </c>
      <c r="F64" t="s">
        <v>34</v>
      </c>
      <c r="G64" t="s">
        <v>25</v>
      </c>
    </row>
    <row r="65" spans="4:12" hidden="1" x14ac:dyDescent="0.2">
      <c r="D65" t="s">
        <v>32</v>
      </c>
      <c r="E65" t="s">
        <v>33</v>
      </c>
      <c r="F65" t="s">
        <v>34</v>
      </c>
      <c r="G65" t="s">
        <v>23</v>
      </c>
    </row>
    <row r="66" spans="4:12" hidden="1" x14ac:dyDescent="0.2">
      <c r="D66" t="s">
        <v>32</v>
      </c>
      <c r="E66" t="s">
        <v>33</v>
      </c>
      <c r="F66" t="s">
        <v>34</v>
      </c>
      <c r="G66" t="s">
        <v>18</v>
      </c>
    </row>
    <row r="67" spans="4:12" hidden="1" x14ac:dyDescent="0.2">
      <c r="D67" t="s">
        <v>32</v>
      </c>
      <c r="E67" t="s">
        <v>33</v>
      </c>
      <c r="F67" t="s">
        <v>34</v>
      </c>
      <c r="G67" t="s">
        <v>31</v>
      </c>
    </row>
    <row r="68" spans="4:12" hidden="1" x14ac:dyDescent="0.2">
      <c r="D68" t="s">
        <v>32</v>
      </c>
      <c r="E68" t="s">
        <v>33</v>
      </c>
      <c r="F68" t="s">
        <v>34</v>
      </c>
      <c r="G68" t="s">
        <v>35</v>
      </c>
    </row>
    <row r="69" spans="4:12" hidden="1" x14ac:dyDescent="0.2">
      <c r="D69" t="s">
        <v>32</v>
      </c>
      <c r="E69" t="s">
        <v>56</v>
      </c>
      <c r="F69" t="s">
        <v>57</v>
      </c>
      <c r="G69" t="s">
        <v>25</v>
      </c>
    </row>
    <row r="70" spans="4:12" hidden="1" x14ac:dyDescent="0.2">
      <c r="D70" t="s">
        <v>32</v>
      </c>
      <c r="E70" t="s">
        <v>56</v>
      </c>
      <c r="F70" t="s">
        <v>57</v>
      </c>
      <c r="G70" t="s">
        <v>23</v>
      </c>
    </row>
    <row r="71" spans="4:12" hidden="1" x14ac:dyDescent="0.2">
      <c r="D71" t="s">
        <v>32</v>
      </c>
      <c r="E71" t="s">
        <v>56</v>
      </c>
      <c r="F71" t="s">
        <v>57</v>
      </c>
      <c r="G71" t="s">
        <v>18</v>
      </c>
    </row>
    <row r="72" spans="4:12" hidden="1" x14ac:dyDescent="0.2">
      <c r="D72" t="s">
        <v>32</v>
      </c>
      <c r="E72" t="s">
        <v>58</v>
      </c>
      <c r="F72" t="s">
        <v>59</v>
      </c>
      <c r="G72" t="s">
        <v>25</v>
      </c>
    </row>
    <row r="73" spans="4:12" hidden="1" x14ac:dyDescent="0.2">
      <c r="D73" t="s">
        <v>32</v>
      </c>
      <c r="E73" t="s">
        <v>58</v>
      </c>
      <c r="F73" t="s">
        <v>59</v>
      </c>
      <c r="G73" t="s">
        <v>23</v>
      </c>
    </row>
    <row r="74" spans="4:12" hidden="1" x14ac:dyDescent="0.2">
      <c r="D74" t="s">
        <v>32</v>
      </c>
      <c r="E74" t="s">
        <v>58</v>
      </c>
      <c r="F74" t="s">
        <v>59</v>
      </c>
      <c r="G74" t="s">
        <v>18</v>
      </c>
    </row>
    <row r="75" spans="4:12" x14ac:dyDescent="0.2">
      <c r="D75" t="s">
        <v>60</v>
      </c>
      <c r="E75" t="s">
        <v>58</v>
      </c>
      <c r="F75" t="s">
        <v>61</v>
      </c>
      <c r="G75" t="s">
        <v>25</v>
      </c>
      <c r="L75" s="198">
        <v>44211</v>
      </c>
    </row>
    <row r="76" spans="4:12" x14ac:dyDescent="0.2">
      <c r="D76" t="s">
        <v>60</v>
      </c>
      <c r="E76" t="s">
        <v>71</v>
      </c>
      <c r="F76" t="s">
        <v>72</v>
      </c>
      <c r="G76" t="s">
        <v>25</v>
      </c>
      <c r="L76" s="198">
        <v>44239</v>
      </c>
    </row>
    <row r="77" spans="4:12" hidden="1" x14ac:dyDescent="0.2">
      <c r="D77" t="s">
        <v>65</v>
      </c>
      <c r="E77" t="s">
        <v>66</v>
      </c>
      <c r="F77" t="s">
        <v>67</v>
      </c>
      <c r="G77" t="s">
        <v>28</v>
      </c>
    </row>
    <row r="78" spans="4:12" hidden="1" x14ac:dyDescent="0.2">
      <c r="D78" t="s">
        <v>65</v>
      </c>
      <c r="E78" t="s">
        <v>69</v>
      </c>
      <c r="F78" t="s">
        <v>68</v>
      </c>
      <c r="G78" t="s">
        <v>25</v>
      </c>
    </row>
    <row r="79" spans="4:12" hidden="1" x14ac:dyDescent="0.2">
      <c r="D79" t="s">
        <v>65</v>
      </c>
      <c r="E79" t="s">
        <v>69</v>
      </c>
      <c r="F79" t="s">
        <v>68</v>
      </c>
      <c r="G79" t="s">
        <v>18</v>
      </c>
    </row>
    <row r="80" spans="4:12" hidden="1" x14ac:dyDescent="0.2">
      <c r="D80" t="s">
        <v>65</v>
      </c>
      <c r="E80" t="s">
        <v>69</v>
      </c>
      <c r="F80" t="s">
        <v>68</v>
      </c>
      <c r="G80" t="s">
        <v>31</v>
      </c>
    </row>
    <row r="81" spans="4:13" hidden="1" x14ac:dyDescent="0.2">
      <c r="D81" t="s">
        <v>65</v>
      </c>
      <c r="E81" t="s">
        <v>69</v>
      </c>
      <c r="F81" t="s">
        <v>68</v>
      </c>
      <c r="G81" t="s">
        <v>35</v>
      </c>
    </row>
    <row r="82" spans="4:13" hidden="1" x14ac:dyDescent="0.2">
      <c r="D82" t="s">
        <v>65</v>
      </c>
      <c r="E82" t="s">
        <v>69</v>
      </c>
      <c r="F82" t="s">
        <v>68</v>
      </c>
      <c r="G82" t="s">
        <v>28</v>
      </c>
    </row>
    <row r="83" spans="4:13" hidden="1" x14ac:dyDescent="0.2">
      <c r="D83" t="s">
        <v>51</v>
      </c>
      <c r="E83" t="s">
        <v>51</v>
      </c>
      <c r="F83" t="s">
        <v>19</v>
      </c>
      <c r="G83" t="s">
        <v>24</v>
      </c>
    </row>
    <row r="90" spans="4:13" x14ac:dyDescent="0.2">
      <c r="D90" t="s">
        <v>20</v>
      </c>
      <c r="E90" t="s">
        <v>85</v>
      </c>
      <c r="F90">
        <v>1</v>
      </c>
    </row>
    <row r="91" spans="4:13" x14ac:dyDescent="0.2">
      <c r="D91" t="s">
        <v>32</v>
      </c>
      <c r="E91" t="s">
        <v>86</v>
      </c>
      <c r="F91">
        <v>2</v>
      </c>
      <c r="L91" t="s">
        <v>103</v>
      </c>
      <c r="M91" t="s">
        <v>6</v>
      </c>
    </row>
    <row r="92" spans="4:13" x14ac:dyDescent="0.2">
      <c r="D92" t="s">
        <v>60</v>
      </c>
      <c r="E92" t="s">
        <v>87</v>
      </c>
      <c r="F92">
        <v>3</v>
      </c>
      <c r="L92" t="s">
        <v>105</v>
      </c>
    </row>
    <row r="93" spans="4:13" x14ac:dyDescent="0.2">
      <c r="D93" t="s">
        <v>73</v>
      </c>
      <c r="E93" t="s">
        <v>88</v>
      </c>
      <c r="F93">
        <v>4</v>
      </c>
      <c r="L93" t="s">
        <v>106</v>
      </c>
    </row>
    <row r="94" spans="4:13" x14ac:dyDescent="0.2">
      <c r="E94" t="s">
        <v>89</v>
      </c>
      <c r="F94">
        <v>5</v>
      </c>
      <c r="L94" t="s">
        <v>104</v>
      </c>
      <c r="M94" t="s">
        <v>7</v>
      </c>
    </row>
    <row r="95" spans="4:13" x14ac:dyDescent="0.2">
      <c r="E95" t="s">
        <v>91</v>
      </c>
      <c r="F95">
        <v>6</v>
      </c>
      <c r="L95" t="s">
        <v>107</v>
      </c>
    </row>
    <row r="96" spans="4:13" x14ac:dyDescent="0.2">
      <c r="E96" t="s">
        <v>55</v>
      </c>
      <c r="F96">
        <v>7</v>
      </c>
      <c r="L96" t="s">
        <v>102</v>
      </c>
      <c r="M96" t="s">
        <v>11</v>
      </c>
    </row>
    <row r="97" spans="5:13" x14ac:dyDescent="0.2">
      <c r="E97" t="s">
        <v>53</v>
      </c>
      <c r="F97">
        <v>8</v>
      </c>
      <c r="L97" t="s">
        <v>109</v>
      </c>
      <c r="M97" t="s">
        <v>8</v>
      </c>
    </row>
    <row r="98" spans="5:13" x14ac:dyDescent="0.2">
      <c r="E98" t="s">
        <v>48</v>
      </c>
      <c r="F98">
        <v>9</v>
      </c>
      <c r="L98" t="s">
        <v>108</v>
      </c>
      <c r="M98" t="s">
        <v>9</v>
      </c>
    </row>
    <row r="99" spans="5:13" x14ac:dyDescent="0.2">
      <c r="E99" t="s">
        <v>50</v>
      </c>
      <c r="F99">
        <v>10</v>
      </c>
      <c r="L99" t="s">
        <v>110</v>
      </c>
      <c r="M99" t="s">
        <v>15</v>
      </c>
    </row>
    <row r="100" spans="5:13" x14ac:dyDescent="0.2">
      <c r="E100" t="s">
        <v>63</v>
      </c>
      <c r="F100">
        <v>11</v>
      </c>
      <c r="L100" t="s">
        <v>111</v>
      </c>
      <c r="M100" t="s">
        <v>14</v>
      </c>
    </row>
    <row r="101" spans="5:13" x14ac:dyDescent="0.2">
      <c r="E101" t="s">
        <v>46</v>
      </c>
      <c r="F101">
        <v>12</v>
      </c>
    </row>
    <row r="102" spans="5:13" x14ac:dyDescent="0.2">
      <c r="E102" t="s">
        <v>44</v>
      </c>
      <c r="M102" t="s">
        <v>5</v>
      </c>
    </row>
    <row r="103" spans="5:13" x14ac:dyDescent="0.2">
      <c r="E103" t="s">
        <v>34</v>
      </c>
      <c r="M103" t="s">
        <v>10</v>
      </c>
    </row>
    <row r="104" spans="5:13" x14ac:dyDescent="0.2">
      <c r="E104" t="s">
        <v>57</v>
      </c>
      <c r="M104" t="s">
        <v>12</v>
      </c>
    </row>
    <row r="105" spans="5:13" x14ac:dyDescent="0.2">
      <c r="E105" t="s">
        <v>59</v>
      </c>
      <c r="M105" t="s">
        <v>13</v>
      </c>
    </row>
    <row r="106" spans="5:13" x14ac:dyDescent="0.2">
      <c r="E106" t="s">
        <v>61</v>
      </c>
      <c r="M106" t="s">
        <v>16</v>
      </c>
    </row>
    <row r="107" spans="5:13" x14ac:dyDescent="0.2">
      <c r="E107" t="s">
        <v>72</v>
      </c>
      <c r="M107" t="s">
        <v>17</v>
      </c>
    </row>
    <row r="108" spans="5:13" x14ac:dyDescent="0.2">
      <c r="E108" t="s">
        <v>93</v>
      </c>
    </row>
    <row r="109" spans="5:13" x14ac:dyDescent="0.2">
      <c r="E109" t="s">
        <v>75</v>
      </c>
    </row>
    <row r="110" spans="5:13" x14ac:dyDescent="0.2">
      <c r="E110" t="s">
        <v>67</v>
      </c>
    </row>
    <row r="111" spans="5:13" x14ac:dyDescent="0.2">
      <c r="E111" t="s">
        <v>68</v>
      </c>
    </row>
    <row r="112" spans="5:13" x14ac:dyDescent="0.2">
      <c r="E112" t="s">
        <v>127</v>
      </c>
    </row>
  </sheetData>
  <autoFilter ref="D5:G83" xr:uid="{00000000-0009-0000-0000-000002000000}">
    <filterColumn colId="0">
      <filters>
        <filter val="SNR"/>
      </filters>
    </filterColumn>
  </autoFilter>
  <sortState xmlns:xlrd2="http://schemas.microsoft.com/office/spreadsheetml/2017/richdata2" ref="D6:G3955">
    <sortCondition ref="F6:F3955"/>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1"/>
  </sheetPr>
  <dimension ref="A2:O124"/>
  <sheetViews>
    <sheetView showGridLines="0" zoomScaleNormal="100" workbookViewId="0">
      <selection activeCell="C14" sqref="C14"/>
    </sheetView>
  </sheetViews>
  <sheetFormatPr defaultColWidth="8.85546875" defaultRowHeight="12.75" x14ac:dyDescent="0.2"/>
  <cols>
    <col min="1" max="1" width="17.5703125" style="100" bestFit="1" customWidth="1"/>
    <col min="2" max="2" width="27.7109375" style="100" bestFit="1" customWidth="1"/>
    <col min="3" max="3" width="24.42578125" style="100" bestFit="1" customWidth="1"/>
    <col min="4" max="4" width="10.42578125" style="100" bestFit="1" customWidth="1"/>
    <col min="5" max="10" width="8.85546875" style="100"/>
    <col min="11" max="11" width="19.28515625" style="100" bestFit="1" customWidth="1"/>
    <col min="12" max="12" width="12.28515625" style="100" customWidth="1"/>
    <col min="13" max="14" width="8.85546875" style="100"/>
    <col min="15" max="15" width="8.85546875" style="102"/>
    <col min="16" max="16384" width="8.85546875" style="100"/>
  </cols>
  <sheetData>
    <row r="2" spans="1:12" x14ac:dyDescent="0.2">
      <c r="F2" s="101"/>
    </row>
    <row r="3" spans="1:12" x14ac:dyDescent="0.2">
      <c r="F3" s="101"/>
    </row>
    <row r="4" spans="1:12" x14ac:dyDescent="0.2">
      <c r="B4" s="188" t="s">
        <v>167</v>
      </c>
      <c r="C4" s="183"/>
      <c r="F4" s="103"/>
      <c r="K4" s="104" t="s">
        <v>118</v>
      </c>
      <c r="L4" s="105" t="s">
        <v>119</v>
      </c>
    </row>
    <row r="5" spans="1:12" ht="13.5" thickBot="1" x14ac:dyDescent="0.25">
      <c r="B5" s="184" t="s">
        <v>172</v>
      </c>
      <c r="C5" s="185" t="s">
        <v>215</v>
      </c>
      <c r="F5" s="106"/>
      <c r="K5" s="100" t="s">
        <v>118</v>
      </c>
      <c r="L5" s="100" t="s">
        <v>32</v>
      </c>
    </row>
    <row r="6" spans="1:12" x14ac:dyDescent="0.2">
      <c r="A6" s="100" t="s">
        <v>168</v>
      </c>
      <c r="B6" s="112" t="s">
        <v>169</v>
      </c>
      <c r="C6" s="186">
        <v>11985</v>
      </c>
      <c r="F6" s="106"/>
      <c r="K6" s="100" t="s">
        <v>123</v>
      </c>
      <c r="L6" s="100" t="s">
        <v>117</v>
      </c>
    </row>
    <row r="7" spans="1:12" x14ac:dyDescent="0.2">
      <c r="A7" s="100" t="s">
        <v>170</v>
      </c>
      <c r="B7" s="109" t="s">
        <v>171</v>
      </c>
      <c r="C7" s="187">
        <v>5994</v>
      </c>
      <c r="L7" s="100" t="s">
        <v>124</v>
      </c>
    </row>
    <row r="9" spans="1:12" s="107" customFormat="1" x14ac:dyDescent="0.2">
      <c r="B9" s="100"/>
      <c r="C9" s="161"/>
      <c r="D9" s="162"/>
      <c r="E9" s="162"/>
    </row>
    <row r="10" spans="1:12" x14ac:dyDescent="0.2">
      <c r="C10" s="163"/>
      <c r="D10" s="162"/>
      <c r="E10" s="164"/>
    </row>
    <row r="11" spans="1:12" ht="13.5" thickBot="1" x14ac:dyDescent="0.25">
      <c r="B11" s="113" t="s">
        <v>140</v>
      </c>
      <c r="C11" s="205" t="s">
        <v>216</v>
      </c>
      <c r="D11" s="162"/>
      <c r="E11" s="162"/>
    </row>
    <row r="12" spans="1:12" x14ac:dyDescent="0.2">
      <c r="C12" s="100" t="s">
        <v>158</v>
      </c>
      <c r="D12" s="100" t="s">
        <v>159</v>
      </c>
      <c r="E12" s="163"/>
      <c r="K12" s="102" t="s">
        <v>118</v>
      </c>
      <c r="L12" s="100" t="s">
        <v>20</v>
      </c>
    </row>
    <row r="13" spans="1:12" x14ac:dyDescent="0.2">
      <c r="A13" s="100" t="s">
        <v>160</v>
      </c>
      <c r="B13" s="104" t="s">
        <v>160</v>
      </c>
      <c r="C13" s="206">
        <v>235000</v>
      </c>
      <c r="K13" s="102" t="s">
        <v>123</v>
      </c>
      <c r="L13" s="100" t="s">
        <v>65</v>
      </c>
    </row>
    <row r="14" spans="1:12" x14ac:dyDescent="0.2">
      <c r="A14" s="100" t="s">
        <v>157</v>
      </c>
      <c r="B14" s="114" t="s">
        <v>141</v>
      </c>
      <c r="C14" s="165">
        <v>0.32</v>
      </c>
      <c r="D14" s="166">
        <v>0.45</v>
      </c>
      <c r="K14" s="102" t="s">
        <v>32</v>
      </c>
      <c r="L14" s="100" t="s">
        <v>32</v>
      </c>
    </row>
    <row r="15" spans="1:12" x14ac:dyDescent="0.2">
      <c r="A15" s="100" t="s">
        <v>156</v>
      </c>
      <c r="B15" s="115" t="s">
        <v>142</v>
      </c>
      <c r="C15" s="167">
        <v>0.15</v>
      </c>
      <c r="D15" s="166">
        <v>0.45</v>
      </c>
      <c r="K15" s="102" t="s">
        <v>117</v>
      </c>
      <c r="L15" s="100" t="s">
        <v>60</v>
      </c>
    </row>
    <row r="16" spans="1:12" x14ac:dyDescent="0.2">
      <c r="K16" s="102" t="s">
        <v>124</v>
      </c>
      <c r="L16" s="100" t="s">
        <v>73</v>
      </c>
    </row>
    <row r="20" spans="1:12" x14ac:dyDescent="0.2">
      <c r="K20" s="100" t="s">
        <v>66</v>
      </c>
      <c r="L20" s="100" t="s">
        <v>67</v>
      </c>
    </row>
    <row r="21" spans="1:12" x14ac:dyDescent="0.2">
      <c r="K21" s="100" t="s">
        <v>69</v>
      </c>
      <c r="L21" s="100" t="s">
        <v>68</v>
      </c>
    </row>
    <row r="22" spans="1:12" ht="13.5" thickBot="1" x14ac:dyDescent="0.25">
      <c r="B22" s="110" t="s">
        <v>143</v>
      </c>
      <c r="C22" s="111" t="s">
        <v>144</v>
      </c>
      <c r="D22" s="170">
        <v>44239</v>
      </c>
    </row>
    <row r="23" spans="1:12" x14ac:dyDescent="0.2">
      <c r="A23" s="170">
        <v>22098</v>
      </c>
      <c r="B23" s="112" t="s">
        <v>145</v>
      </c>
      <c r="C23" s="116">
        <v>55</v>
      </c>
      <c r="D23" s="100">
        <f>YEARFRAC(A23,D22)</f>
        <v>60.613888888888887</v>
      </c>
    </row>
    <row r="24" spans="1:12" x14ac:dyDescent="0.2">
      <c r="B24" s="112" t="s">
        <v>146</v>
      </c>
      <c r="C24" s="116">
        <v>56</v>
      </c>
      <c r="D24" s="100">
        <f t="shared" ref="D24:D28" si="0">YEARFRAC(A24,D23)</f>
        <v>0.16388888888888889</v>
      </c>
    </row>
    <row r="25" spans="1:12" x14ac:dyDescent="0.2">
      <c r="B25" s="112" t="s">
        <v>147</v>
      </c>
      <c r="C25" s="116">
        <v>57</v>
      </c>
      <c r="D25" s="100">
        <f t="shared" si="0"/>
        <v>0</v>
      </c>
    </row>
    <row r="26" spans="1:12" x14ac:dyDescent="0.2">
      <c r="B26" s="112" t="s">
        <v>148</v>
      </c>
      <c r="C26" s="116">
        <v>58</v>
      </c>
      <c r="D26" s="100">
        <f t="shared" si="0"/>
        <v>0</v>
      </c>
    </row>
    <row r="27" spans="1:12" x14ac:dyDescent="0.2">
      <c r="B27" s="112" t="s">
        <v>149</v>
      </c>
      <c r="C27" s="116">
        <v>59</v>
      </c>
      <c r="D27" s="100">
        <f t="shared" si="0"/>
        <v>0</v>
      </c>
    </row>
    <row r="28" spans="1:12" x14ac:dyDescent="0.2">
      <c r="B28" s="109" t="s">
        <v>150</v>
      </c>
      <c r="C28" s="108">
        <v>60</v>
      </c>
      <c r="D28" s="100">
        <f t="shared" si="0"/>
        <v>0</v>
      </c>
    </row>
    <row r="118" spans="12:13" x14ac:dyDescent="0.2">
      <c r="L118" s="100" t="s">
        <v>95</v>
      </c>
      <c r="M118" s="100">
        <v>1</v>
      </c>
    </row>
    <row r="119" spans="12:13" x14ac:dyDescent="0.2">
      <c r="L119" s="100" t="s">
        <v>95</v>
      </c>
      <c r="M119" s="100">
        <v>2</v>
      </c>
    </row>
    <row r="120" spans="12:13" x14ac:dyDescent="0.2">
      <c r="L120" s="100" t="s">
        <v>95</v>
      </c>
      <c r="M120" s="100">
        <v>3</v>
      </c>
    </row>
    <row r="121" spans="12:13" x14ac:dyDescent="0.2">
      <c r="L121" s="100" t="s">
        <v>95</v>
      </c>
      <c r="M121" s="100">
        <v>4</v>
      </c>
    </row>
    <row r="122" spans="12:13" x14ac:dyDescent="0.2">
      <c r="M122" s="100" t="s">
        <v>99</v>
      </c>
    </row>
    <row r="123" spans="12:13" x14ac:dyDescent="0.2">
      <c r="M123" s="100" t="s">
        <v>100</v>
      </c>
    </row>
    <row r="124" spans="12:13" x14ac:dyDescent="0.2">
      <c r="M124" s="100" t="s">
        <v>101</v>
      </c>
    </row>
  </sheetData>
  <hyperlinks>
    <hyperlink ref="B4" r:id="rId1" xr:uid="{00000000-0004-0000-03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CALCULATOR</vt:lpstr>
      <vt:lpstr>Lookup_Salary Plan</vt:lpstr>
      <vt:lpstr>Lookup_Others</vt:lpstr>
      <vt:lpstr>BE_Lookup</vt:lpstr>
      <vt:lpstr>ACA_LOADINGS</vt:lpstr>
      <vt:lpstr>AGE</vt:lpstr>
      <vt:lpstr>DOB</vt:lpstr>
      <vt:lpstr>ELT_Allowance</vt:lpstr>
      <vt:lpstr>Leave_Loading_Cap</vt:lpstr>
      <vt:lpstr>List_ACA</vt:lpstr>
      <vt:lpstr>LIST_AgreedSal</vt:lpstr>
      <vt:lpstr>List_ELT</vt:lpstr>
      <vt:lpstr>List_HEO</vt:lpstr>
      <vt:lpstr>List_Snr</vt:lpstr>
      <vt:lpstr>LIST_STF</vt:lpstr>
      <vt:lpstr>Lookup_Salary_Plan</vt:lpstr>
      <vt:lpstr>CALCULATOR!Print_Area</vt:lpstr>
      <vt:lpstr>TAXABLE_RATE</vt:lpstr>
      <vt:lpstr>Taxable_Threshold</vt:lpstr>
      <vt:lpstr>TFC_Base</vt:lpstr>
      <vt:lpstr>TFC_eachYOS</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Smart-Foster</dc:creator>
  <cp:lastModifiedBy>Madelyn Moss</cp:lastModifiedBy>
  <cp:lastPrinted>2020-10-01T23:46:49Z</cp:lastPrinted>
  <dcterms:created xsi:type="dcterms:W3CDTF">2020-07-11T08:37:44Z</dcterms:created>
  <dcterms:modified xsi:type="dcterms:W3CDTF">2023-07-14T02:03:26Z</dcterms:modified>
</cp:coreProperties>
</file>